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2" activeTab="3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<sst xmlns="http://schemas.openxmlformats.org/spreadsheetml/2006/main" count="668" uniqueCount="454">
  <si>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</si>
  <si>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</si>
  <si>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</si>
  <si>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</si>
  <si>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</si>
  <si>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</si>
  <si>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</si>
  <si>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</si>
  <si>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</si>
  <si>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</si>
  <si>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</si>
  <si>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</si>
  <si>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</si>
  <si>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</si>
  <si>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</si>
  <si>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</si>
  <si>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</si>
  <si>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</si>
  <si>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</si>
  <si>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</si>
  <si>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</si>
  <si>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</si>
  <si>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</si>
  <si>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</si>
  <si>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</si>
  <si>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</si>
  <si>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</si>
  <si>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</si>
  <si>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</si>
  <si>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</si>
  <si>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</si>
  <si>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</si>
  <si>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</si>
  <si>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</si>
  <si>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</si>
  <si>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</si>
  <si>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</si>
  <si>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</si>
  <si>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</si>
  <si>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</si>
  <si>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</si>
  <si>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</si>
  <si>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</si>
  <si>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</si>
  <si>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</si>
  <si>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</si>
  <si>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</si>
  <si>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</si>
  <si>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</si>
  <si>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</si>
  <si>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</si>
  <si>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</si>
  <si>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</si>
  <si>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</si>
  <si>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</si>
  <si>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</si>
  <si>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</si>
  <si>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</si>
  <si>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</si>
  <si>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</si>
  <si>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</si>
  <si>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</si>
  <si>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</si>
  <si>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</si>
  <si>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</si>
  <si>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</si>
  <si>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</si>
  <si>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</si>
  <si>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</si>
  <si>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</si>
  <si>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</si>
  <si>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</si>
  <si>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</si>
  <si>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</si>
  <si>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</si>
  <si>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</si>
  <si>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</si>
  <si>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</si>
  <si>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</si>
  <si>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</si>
  <si>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</si>
  <si>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</si>
  <si>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</si>
  <si>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</si>
  <si>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</si>
  <si>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</si>
  <si>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</si>
  <si>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</si>
  <si>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</si>
  <si>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</si>
  <si>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</si>
  <si>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</si>
  <si>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</si>
  <si>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</si>
  <si>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</si>
  <si>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</si>
  <si>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</si>
  <si>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</si>
  <si>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</si>
  <si>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</si>
  <si>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</si>
  <si>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</si>
  <si>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</si>
  <si>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</si>
  <si>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</si>
  <si>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</si>
  <si>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</si>
  <si>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</si>
  <si>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</si>
  <si>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</si>
  <si>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</si>
  <si>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</si>
  <si>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</si>
  <si>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</si>
  <si>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</si>
  <si>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</si>
  <si>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</si>
  <si>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</si>
  <si>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</si>
  <si>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</si>
  <si>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</si>
  <si>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2022 y al 31 de Diciembre de 2023 (b)</t>
  </si>
  <si>
    <t>2023 (d)</t>
  </si>
  <si>
    <t>31 de diciembre de 2022 (e)</t>
  </si>
  <si>
    <t>Informe Analítico de la Deuda Pública y Otros Pasivos - LDF</t>
  </si>
  <si>
    <t>Del 1 de Enero al 31 de Diciembre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</si>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</sst>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.5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7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8" xfId="0" applyNumberFormat="1" applyFont="1" applyFill="1" applyBorder="1" applyAlignment="1">
      <alignment vertical="center"/>
    </xf>
    <xf numFmtId="164" fontId="45" fillId="33" borderId="19" xfId="0" applyNumberFormat="1" applyFont="1" applyFill="1" applyBorder="1" applyAlignment="1">
      <alignment horizontal="center" vertical="center" wrapText="1"/>
    </xf>
    <xf numFmtId="164" fontId="44" fillId="0" borderId="15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4" fillId="0" borderId="0" xfId="0" applyFont="1" applyAlignment="1">
      <alignment horizontal="right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3" xfId="0" applyNumberFormat="1" applyFont="1" applyBorder="1" applyAlignment="1">
      <alignment horizontal="left" vertical="center" indent="1"/>
    </xf>
    <xf numFmtId="164" fontId="44" fillId="0" borderId="24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4" fontId="44" fillId="0" borderId="23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5" fillId="0" borderId="28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 indent="2"/>
    </xf>
    <xf numFmtId="0" fontId="44" fillId="0" borderId="0" xfId="0" applyFont="1" applyFill="1" applyAlignment="1">
      <alignment/>
    </xf>
    <xf numFmtId="0" fontId="44" fillId="0" borderId="20" xfId="0" applyFont="1" applyFill="1" applyBorder="1" applyAlignment="1">
      <alignment horizontal="left" vertical="center" wrapText="1"/>
    </xf>
    <xf numFmtId="164" fontId="45" fillId="0" borderId="12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0" fontId="45" fillId="0" borderId="21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1" xfId="0" applyNumberFormat="1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84</xdr:row>
      <xdr:rowOff>76200</xdr:rowOff>
    </xdr:from>
    <xdr:to>
      <xdr:col>1</xdr:col>
      <xdr:colOff>3562350</xdr:colOff>
      <xdr:row>94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6700" y="15554325"/>
          <a:ext cx="338137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 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 OMAR CHAVEZ CANO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247650</xdr:colOff>
      <xdr:row>84</xdr:row>
      <xdr:rowOff>85725</xdr:rowOff>
    </xdr:from>
    <xdr:to>
      <xdr:col>4</xdr:col>
      <xdr:colOff>1647825</xdr:colOff>
      <xdr:row>94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095750" y="15563850"/>
          <a:ext cx="338137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 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RAFAEL SÁNCHEZ MANJARREZ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SUBDIRECTOR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SERVICIOS ADMINISTRATIVOS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2381250</xdr:colOff>
      <xdr:row>84</xdr:row>
      <xdr:rowOff>66675</xdr:rowOff>
    </xdr:from>
    <xdr:to>
      <xdr:col>6</xdr:col>
      <xdr:colOff>847725</xdr:colOff>
      <xdr:row>94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8210550" y="15544800"/>
          <a:ext cx="3248025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 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MGIT.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GEMMA DE JESÚS RAMÍREZ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 DEL DEPTO. DE RECURSOS FINANCIEROS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K73" sqref="K7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2229569</v>
      </c>
      <c r="D9" s="9">
        <f>SUM(D10:D16)</f>
        <v>1653989.02</v>
      </c>
      <c r="E9" s="11" t="s">
        <v>8</v>
      </c>
      <c r="F9" s="9">
        <f>SUM(F10:F18)</f>
        <v>943927.6799999999</v>
      </c>
      <c r="G9" s="9">
        <f>SUM(G10:G18)</f>
        <v>1411773.43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97119.45</v>
      </c>
      <c r="G10" s="9">
        <v>47242.34</v>
      </c>
    </row>
    <row r="11" spans="2:7" ht="12.75">
      <c r="B11" s="12" t="s">
        <v>11</v>
      </c>
      <c r="C11" s="9">
        <v>2229569</v>
      </c>
      <c r="D11" s="9">
        <v>1653989.02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846808.23</v>
      </c>
      <c r="G16" s="9">
        <v>889355.78</v>
      </c>
    </row>
    <row r="17" spans="2:7" ht="12.75">
      <c r="B17" s="10" t="s">
        <v>23</v>
      </c>
      <c r="C17" s="9">
        <f>SUM(C18:C24)</f>
        <v>49258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475175.31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49258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2278827</v>
      </c>
      <c r="D47" s="9">
        <f>D9+D17+D25+D31+D37+D38+D41</f>
        <v>1653989.02</v>
      </c>
      <c r="E47" s="8" t="s">
        <v>82</v>
      </c>
      <c r="F47" s="9">
        <f>F9+F19+F23+F26+F27+F31+F38+F42</f>
        <v>943927.6799999999</v>
      </c>
      <c r="G47" s="9">
        <f>G9+G19+G23+G26+G27+G31+G38+G42</f>
        <v>1411773.43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44031682.11</v>
      </c>
      <c r="D52" s="9">
        <v>44031682.11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52630945.74</v>
      </c>
      <c r="D53" s="9">
        <v>52182722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-37249861.75</v>
      </c>
      <c r="D55" s="9">
        <v>-37025385.67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943927.6799999999</v>
      </c>
      <c r="G59" s="9">
        <f>G47+G57</f>
        <v>1411773.43</v>
      </c>
    </row>
    <row r="60" spans="2:7" ht="25.5">
      <c r="B60" s="6" t="s">
        <v>102</v>
      </c>
      <c r="C60" s="9">
        <f>SUM(C50:C58)</f>
        <v>59412766.099999994</v>
      </c>
      <c r="D60" s="9">
        <f>SUM(D50:D58)</f>
        <v>59189018.44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61691593.099999994</v>
      </c>
      <c r="D62" s="9">
        <f>D47+D60</f>
        <v>60843007.46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67852639.93</v>
      </c>
      <c r="G63" s="9">
        <f>SUM(G64:G66)</f>
        <v>67852639.93</v>
      </c>
    </row>
    <row r="64" spans="2:7" ht="12.75">
      <c r="B64" s="10"/>
      <c r="C64" s="9"/>
      <c r="D64" s="9"/>
      <c r="E64" s="11" t="s">
        <v>106</v>
      </c>
      <c r="F64" s="9">
        <v>67852639.93</v>
      </c>
      <c r="G64" s="9">
        <v>67852639.93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-7104974.510000002</v>
      </c>
      <c r="G68" s="9">
        <f>SUM(G69:G73)</f>
        <v>-8421405.900000002</v>
      </c>
    </row>
    <row r="69" spans="2:7" ht="12.75">
      <c r="B69" s="10"/>
      <c r="C69" s="9"/>
      <c r="D69" s="9"/>
      <c r="E69" s="11" t="s">
        <v>110</v>
      </c>
      <c r="F69" s="9">
        <v>1316431.39</v>
      </c>
      <c r="G69" s="9">
        <v>479411.61</v>
      </c>
    </row>
    <row r="70" spans="2:7" ht="12.75">
      <c r="B70" s="10"/>
      <c r="C70" s="9"/>
      <c r="D70" s="9"/>
      <c r="E70" s="11" t="s">
        <v>111</v>
      </c>
      <c r="F70" s="9">
        <v>17504432.11</v>
      </c>
      <c r="G70" s="9">
        <v>17025020.5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-25925838.01</v>
      </c>
      <c r="G73" s="9">
        <v>-25925838.01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60747665.42</v>
      </c>
      <c r="G79" s="9">
        <f>G63+G68+G75</f>
        <v>59431234.03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61691593.1</v>
      </c>
      <c r="G81" s="9">
        <f>G59+G79</f>
        <v>60843007.46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1411773.43</v>
      </c>
      <c r="D17" s="30"/>
      <c r="E17" s="30"/>
      <c r="F17" s="30"/>
      <c r="G17" s="31">
        <v>943927.68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1411773.43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943927.68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2" t="s">
        <v>161</v>
      </c>
      <c r="C31" s="172"/>
      <c r="D31" s="172"/>
      <c r="E31" s="172"/>
      <c r="F31" s="172"/>
      <c r="G31" s="172"/>
      <c r="H31" s="172"/>
      <c r="I31" s="172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3" t="s">
        <v>163</v>
      </c>
      <c r="C34" s="173" t="s">
        <v>164</v>
      </c>
      <c r="D34" s="173" t="s">
        <v>165</v>
      </c>
      <c r="E34" s="42" t="s">
        <v>166</v>
      </c>
      <c r="F34" s="173" t="s">
        <v>167</v>
      </c>
      <c r="G34" s="42" t="s">
        <v>168</v>
      </c>
      <c r="H34" s="39"/>
      <c r="I34" s="39"/>
    </row>
    <row r="35" spans="2:9" ht="15.75" customHeight="1" thickBot="1">
      <c r="B35" s="174"/>
      <c r="C35" s="174"/>
      <c r="D35" s="174"/>
      <c r="E35" s="43" t="s">
        <v>169</v>
      </c>
      <c r="F35" s="174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tabSelected="1" zoomScalePageLayoutView="0" workbookViewId="0" topLeftCell="A78">
      <selection activeCell="C15" sqref="C15: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82" t="s">
        <v>202</v>
      </c>
      <c r="C3" s="183"/>
      <c r="D3" s="183"/>
      <c r="E3" s="184"/>
    </row>
    <row r="4" spans="2:5" ht="12.75">
      <c r="B4" s="182" t="s">
        <v>125</v>
      </c>
      <c r="C4" s="183"/>
      <c r="D4" s="183"/>
      <c r="E4" s="184"/>
    </row>
    <row r="5" spans="2:5" ht="13.5" thickBot="1">
      <c r="B5" s="185" t="s">
        <v>1</v>
      </c>
      <c r="C5" s="186"/>
      <c r="D5" s="186"/>
      <c r="E5" s="187"/>
    </row>
    <row r="6" spans="2:5" ht="13.5" thickBot="1">
      <c r="B6" s="56"/>
      <c r="C6" s="56"/>
      <c r="D6" s="56"/>
      <c r="E6" s="56"/>
    </row>
    <row r="7" spans="2:5" ht="12.75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>
      <c r="B8" s="189"/>
      <c r="C8" s="22" t="s">
        <v>206</v>
      </c>
      <c r="D8" s="191"/>
      <c r="E8" s="22" t="s">
        <v>207</v>
      </c>
    </row>
    <row r="9" spans="2:5" ht="12.75">
      <c r="B9" s="57" t="s">
        <v>208</v>
      </c>
      <c r="C9" s="58">
        <f>SUM(C10:C12)</f>
        <v>53526366</v>
      </c>
      <c r="D9" s="58">
        <f>SUM(D10:D12)</f>
        <v>56185983.20999999</v>
      </c>
      <c r="E9" s="58">
        <f>SUM(E10:E12)</f>
        <v>56185983.20999999</v>
      </c>
    </row>
    <row r="10" spans="2:5" ht="12.75">
      <c r="B10" s="59" t="s">
        <v>209</v>
      </c>
      <c r="C10" s="60">
        <v>11400</v>
      </c>
      <c r="D10" s="60">
        <v>1086229.05</v>
      </c>
      <c r="E10" s="60">
        <v>1086229.05</v>
      </c>
    </row>
    <row r="11" spans="2:5" ht="12.75">
      <c r="B11" s="59" t="s">
        <v>210</v>
      </c>
      <c r="C11" s="60">
        <v>53514966</v>
      </c>
      <c r="D11" s="60">
        <v>55099754.16</v>
      </c>
      <c r="E11" s="60">
        <v>55099754.16</v>
      </c>
    </row>
    <row r="12" spans="2:5" ht="12.75">
      <c r="B12" s="59" t="s">
        <v>211</v>
      </c>
      <c r="C12" s="60">
        <v>0</v>
      </c>
      <c r="D12" s="60">
        <v>0</v>
      </c>
      <c r="E12" s="60"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52245928</v>
      </c>
      <c r="D14" s="58">
        <f>SUM(D15:D16)</f>
        <v>55093299.48</v>
      </c>
      <c r="E14" s="58">
        <f>SUM(E15:E16)</f>
        <v>54836070.25</v>
      </c>
    </row>
    <row r="15" spans="2:5" ht="12.75">
      <c r="B15" s="59" t="s">
        <v>213</v>
      </c>
      <c r="C15" s="60">
        <v>4472778</v>
      </c>
      <c r="D15" s="60">
        <v>6387155.58</v>
      </c>
      <c r="E15" s="60">
        <v>6347128.2</v>
      </c>
    </row>
    <row r="16" spans="2:5" ht="12.75">
      <c r="B16" s="59" t="s">
        <v>214</v>
      </c>
      <c r="C16" s="60">
        <v>47773150</v>
      </c>
      <c r="D16" s="60">
        <v>48706143.9</v>
      </c>
      <c r="E16" s="60">
        <v>48488942.05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58">
        <f>SUM(C19:C20)</f>
        <v>0</v>
      </c>
      <c r="D18" s="58">
        <f>SUM(D19:D20)</f>
        <v>197172.51</v>
      </c>
      <c r="E18" s="58">
        <f>SUM(E19:E20)</f>
        <v>197172.51</v>
      </c>
    </row>
    <row r="19" spans="2:5" ht="12.75">
      <c r="B19" s="59" t="s">
        <v>216</v>
      </c>
      <c r="C19" s="62">
        <v>0</v>
      </c>
      <c r="D19" s="60">
        <v>197172.51</v>
      </c>
      <c r="E19" s="60">
        <v>197172.51</v>
      </c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1280438</v>
      </c>
      <c r="D22" s="57">
        <f>D9-D14+D18</f>
        <v>1289856.2399999967</v>
      </c>
      <c r="E22" s="57">
        <f>E9-E14+E18</f>
        <v>1547085.4699999935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1280438</v>
      </c>
      <c r="D24" s="57">
        <f>D22-D12</f>
        <v>1289856.2399999967</v>
      </c>
      <c r="E24" s="57">
        <f>E22-E12</f>
        <v>1547085.4699999935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1280438</v>
      </c>
      <c r="D26" s="58">
        <f>D24-D18</f>
        <v>1092683.7299999967</v>
      </c>
      <c r="E26" s="58">
        <f>E24-E18</f>
        <v>1349912.9599999934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81"/>
      <c r="C28" s="181"/>
      <c r="D28" s="181"/>
      <c r="E28" s="181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C26+C31</f>
        <v>1280438</v>
      </c>
      <c r="D35" s="58">
        <f>D26+D31</f>
        <v>1092683.7299999967</v>
      </c>
      <c r="E35" s="58">
        <f>E26+E31</f>
        <v>1349912.9599999934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221</v>
      </c>
      <c r="C38" s="177" t="s">
        <v>228</v>
      </c>
      <c r="D38" s="179" t="s">
        <v>204</v>
      </c>
      <c r="E38" s="71" t="s">
        <v>205</v>
      </c>
    </row>
    <row r="39" spans="2:5" ht="13.5" thickBot="1">
      <c r="B39" s="176"/>
      <c r="C39" s="178"/>
      <c r="D39" s="180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221</v>
      </c>
      <c r="C51" s="71" t="s">
        <v>203</v>
      </c>
      <c r="D51" s="179" t="s">
        <v>204</v>
      </c>
      <c r="E51" s="71" t="s">
        <v>205</v>
      </c>
    </row>
    <row r="52" spans="2:5" ht="13.5" thickBot="1">
      <c r="B52" s="176"/>
      <c r="C52" s="72" t="s">
        <v>222</v>
      </c>
      <c r="D52" s="180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11400</v>
      </c>
      <c r="D54" s="78">
        <f>D10</f>
        <v>1086229.05</v>
      </c>
      <c r="E54" s="78">
        <f>E10</f>
        <v>1086229.05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4472778</v>
      </c>
      <c r="D60" s="74">
        <f>D15</f>
        <v>6387155.58</v>
      </c>
      <c r="E60" s="74">
        <f>E15</f>
        <v>6347128.2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197172.51</v>
      </c>
      <c r="E62" s="74">
        <f>E19</f>
        <v>197172.51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-4461378</v>
      </c>
      <c r="D64" s="75">
        <f>D54+D56-D60+D62</f>
        <v>-5103754.0200000005</v>
      </c>
      <c r="E64" s="75">
        <f>E54+E56-E60+E62</f>
        <v>-5063726.640000001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-4461378</v>
      </c>
      <c r="D66" s="75">
        <f>D64-D56</f>
        <v>-5103754.0200000005</v>
      </c>
      <c r="E66" s="75">
        <f>E64-E56</f>
        <v>-5063726.640000001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221</v>
      </c>
      <c r="C69" s="177" t="s">
        <v>228</v>
      </c>
      <c r="D69" s="179" t="s">
        <v>204</v>
      </c>
      <c r="E69" s="71" t="s">
        <v>205</v>
      </c>
    </row>
    <row r="70" spans="2:5" ht="13.5" thickBot="1">
      <c r="B70" s="176"/>
      <c r="C70" s="178"/>
      <c r="D70" s="180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53514966</v>
      </c>
      <c r="D72" s="78">
        <f>D11</f>
        <v>55099754.16</v>
      </c>
      <c r="E72" s="78">
        <f>E11</f>
        <v>55099754.16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47773150</v>
      </c>
      <c r="D78" s="74">
        <f>D16</f>
        <v>48706143.9</v>
      </c>
      <c r="E78" s="74">
        <f>E16</f>
        <v>48488942.05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5741816</v>
      </c>
      <c r="D82" s="75">
        <f>D72+D74-D78+D80</f>
        <v>6393610.259999998</v>
      </c>
      <c r="E82" s="75">
        <f>E72+E74-E78+E80</f>
        <v>6610812.109999999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5741816</v>
      </c>
      <c r="D84" s="75">
        <f>D82-D74</f>
        <v>6393610.259999998</v>
      </c>
      <c r="E84" s="75">
        <f>E82-E74</f>
        <v>6610812.109999999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C20" sqref="C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59"/>
    </row>
    <row r="3" spans="2:8" ht="12.75">
      <c r="B3" s="182" t="s">
        <v>244</v>
      </c>
      <c r="C3" s="183"/>
      <c r="D3" s="183"/>
      <c r="E3" s="183"/>
      <c r="F3" s="183"/>
      <c r="G3" s="183"/>
      <c r="H3" s="184"/>
    </row>
    <row r="4" spans="2:8" ht="12.75">
      <c r="B4" s="182" t="s">
        <v>125</v>
      </c>
      <c r="C4" s="183"/>
      <c r="D4" s="183"/>
      <c r="E4" s="183"/>
      <c r="F4" s="183"/>
      <c r="G4" s="183"/>
      <c r="H4" s="184"/>
    </row>
    <row r="5" spans="2:8" ht="13.5" thickBot="1">
      <c r="B5" s="185" t="s">
        <v>1</v>
      </c>
      <c r="C5" s="186"/>
      <c r="D5" s="186"/>
      <c r="E5" s="186"/>
      <c r="F5" s="186"/>
      <c r="G5" s="186"/>
      <c r="H5" s="187"/>
    </row>
    <row r="6" spans="2:8" ht="13.5" thickBot="1">
      <c r="B6" s="20"/>
      <c r="C6" s="194" t="s">
        <v>245</v>
      </c>
      <c r="D6" s="195"/>
      <c r="E6" s="195"/>
      <c r="F6" s="195"/>
      <c r="G6" s="196"/>
      <c r="H6" s="192" t="s">
        <v>246</v>
      </c>
    </row>
    <row r="7" spans="2:8" ht="12.75">
      <c r="B7" s="88" t="s">
        <v>221</v>
      </c>
      <c r="C7" s="192" t="s">
        <v>247</v>
      </c>
      <c r="D7" s="190" t="s">
        <v>248</v>
      </c>
      <c r="E7" s="192" t="s">
        <v>249</v>
      </c>
      <c r="F7" s="192" t="s">
        <v>204</v>
      </c>
      <c r="G7" s="192" t="s">
        <v>250</v>
      </c>
      <c r="H7" s="197"/>
    </row>
    <row r="8" spans="2:8" ht="13.5" thickBot="1">
      <c r="B8" s="89" t="s">
        <v>134</v>
      </c>
      <c r="C8" s="193"/>
      <c r="D8" s="191"/>
      <c r="E8" s="193"/>
      <c r="F8" s="193"/>
      <c r="G8" s="193"/>
      <c r="H8" s="193"/>
    </row>
    <row r="9" spans="2:8" ht="12.75">
      <c r="B9" s="75" t="s">
        <v>251</v>
      </c>
      <c r="C9" s="90"/>
      <c r="D9" s="91"/>
      <c r="E9" s="90"/>
      <c r="F9" s="91"/>
      <c r="G9" s="91"/>
      <c r="H9" s="90"/>
    </row>
    <row r="10" spans="2:8" ht="12.75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256</v>
      </c>
      <c r="C14" s="90">
        <v>11400</v>
      </c>
      <c r="D14" s="91">
        <v>-5730.95</v>
      </c>
      <c r="E14" s="90">
        <f t="shared" si="0"/>
        <v>5669.05</v>
      </c>
      <c r="F14" s="91">
        <v>5669.05</v>
      </c>
      <c r="G14" s="91">
        <v>5669.05</v>
      </c>
      <c r="H14" s="90">
        <f t="shared" si="1"/>
        <v>-5730.95</v>
      </c>
    </row>
    <row r="15" spans="2:8" ht="12.75">
      <c r="B15" s="82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258</v>
      </c>
      <c r="C16" s="90">
        <v>0</v>
      </c>
      <c r="D16" s="91">
        <v>540560</v>
      </c>
      <c r="E16" s="90">
        <f t="shared" si="0"/>
        <v>540560</v>
      </c>
      <c r="F16" s="91">
        <v>540560</v>
      </c>
      <c r="G16" s="91">
        <v>540560</v>
      </c>
      <c r="H16" s="90">
        <f t="shared" si="1"/>
        <v>540560</v>
      </c>
    </row>
    <row r="17" spans="2:8" ht="25.5">
      <c r="B17" s="86" t="s">
        <v>259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277</v>
      </c>
      <c r="C35" s="90"/>
      <c r="D35" s="91"/>
      <c r="E35" s="90">
        <f t="shared" si="0"/>
        <v>0</v>
      </c>
      <c r="F35" s="91"/>
      <c r="G35" s="91"/>
      <c r="H35" s="90">
        <f t="shared" si="3"/>
        <v>0</v>
      </c>
    </row>
    <row r="36" spans="2:8" ht="12.75">
      <c r="B36" s="82" t="s">
        <v>278</v>
      </c>
      <c r="C36" s="90">
        <f aca="true" t="shared" si="5" ref="C36:H36">C37</f>
        <v>0</v>
      </c>
      <c r="D36" s="90">
        <f t="shared" si="5"/>
        <v>540000</v>
      </c>
      <c r="E36" s="90">
        <f t="shared" si="5"/>
        <v>540000</v>
      </c>
      <c r="F36" s="90">
        <f t="shared" si="5"/>
        <v>540000</v>
      </c>
      <c r="G36" s="90">
        <f t="shared" si="5"/>
        <v>540000</v>
      </c>
      <c r="H36" s="90">
        <f t="shared" si="5"/>
        <v>540000</v>
      </c>
    </row>
    <row r="37" spans="2:8" ht="12.75">
      <c r="B37" s="93" t="s">
        <v>279</v>
      </c>
      <c r="C37" s="90">
        <v>0</v>
      </c>
      <c r="D37" s="91">
        <v>540000</v>
      </c>
      <c r="E37" s="90">
        <f t="shared" si="0"/>
        <v>540000</v>
      </c>
      <c r="F37" s="91">
        <v>540000</v>
      </c>
      <c r="G37" s="91">
        <v>540000</v>
      </c>
      <c r="H37" s="90">
        <f t="shared" si="3"/>
        <v>540000</v>
      </c>
    </row>
    <row r="38" spans="2:8" ht="12.75">
      <c r="B38" s="82" t="s">
        <v>280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283</v>
      </c>
      <c r="C42" s="96">
        <f aca="true" t="shared" si="7" ref="C42:H42">C10+C11+C12+C13+C14+C15+C16+C17+C29+C35+C36+C38</f>
        <v>11400</v>
      </c>
      <c r="D42" s="97">
        <f t="shared" si="7"/>
        <v>1074829.05</v>
      </c>
      <c r="E42" s="97">
        <f t="shared" si="7"/>
        <v>1086229.05</v>
      </c>
      <c r="F42" s="97">
        <f t="shared" si="7"/>
        <v>1086229.05</v>
      </c>
      <c r="G42" s="97">
        <f t="shared" si="7"/>
        <v>1086229.05</v>
      </c>
      <c r="H42" s="97">
        <f t="shared" si="7"/>
        <v>1074829.05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285</v>
      </c>
      <c r="C46" s="90"/>
      <c r="D46" s="91"/>
      <c r="E46" s="90"/>
      <c r="F46" s="91"/>
      <c r="G46" s="91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287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303</v>
      </c>
      <c r="C64" s="90">
        <v>53514966</v>
      </c>
      <c r="D64" s="91">
        <v>1584788.16</v>
      </c>
      <c r="E64" s="90">
        <f t="shared" si="9"/>
        <v>55099754.16</v>
      </c>
      <c r="F64" s="91">
        <v>55099754.16</v>
      </c>
      <c r="G64" s="91">
        <v>55099754.16</v>
      </c>
      <c r="H64" s="90">
        <f t="shared" si="10"/>
        <v>1584788.1599999964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305</v>
      </c>
      <c r="C67" s="96">
        <f aca="true" t="shared" si="13" ref="C67:H67">C47+C56+C61+C64+C65</f>
        <v>53514966</v>
      </c>
      <c r="D67" s="96">
        <f t="shared" si="13"/>
        <v>1584788.16</v>
      </c>
      <c r="E67" s="96">
        <f t="shared" si="13"/>
        <v>55099754.16</v>
      </c>
      <c r="F67" s="96">
        <f t="shared" si="13"/>
        <v>55099754.16</v>
      </c>
      <c r="G67" s="96">
        <f t="shared" si="13"/>
        <v>55099754.16</v>
      </c>
      <c r="H67" s="96">
        <f t="shared" si="13"/>
        <v>1584788.1599999964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308</v>
      </c>
      <c r="C72" s="96">
        <f aca="true" t="shared" si="15" ref="C72:H72">C42+C67+C69</f>
        <v>53526366</v>
      </c>
      <c r="D72" s="96">
        <f t="shared" si="15"/>
        <v>2659617.21</v>
      </c>
      <c r="E72" s="96">
        <f t="shared" si="15"/>
        <v>56185983.20999999</v>
      </c>
      <c r="F72" s="96">
        <f t="shared" si="15"/>
        <v>56185983.20999999</v>
      </c>
      <c r="G72" s="96">
        <f t="shared" si="15"/>
        <v>56185983.20999999</v>
      </c>
      <c r="H72" s="96">
        <f t="shared" si="15"/>
        <v>2659617.2099999962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ht="12.75">
      <c r="B3" s="182" t="s">
        <v>313</v>
      </c>
      <c r="C3" s="183"/>
      <c r="D3" s="183"/>
      <c r="E3" s="183"/>
      <c r="F3" s="183"/>
      <c r="G3" s="183"/>
      <c r="H3" s="183"/>
      <c r="I3" s="201"/>
    </row>
    <row r="4" spans="2:9" ht="12.75">
      <c r="B4" s="182" t="s">
        <v>314</v>
      </c>
      <c r="C4" s="183"/>
      <c r="D4" s="183"/>
      <c r="E4" s="183"/>
      <c r="F4" s="183"/>
      <c r="G4" s="183"/>
      <c r="H4" s="183"/>
      <c r="I4" s="201"/>
    </row>
    <row r="5" spans="2:9" ht="12.75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>
      <c r="B7" s="157" t="s">
        <v>2</v>
      </c>
      <c r="C7" s="159"/>
      <c r="D7" s="157" t="s">
        <v>315</v>
      </c>
      <c r="E7" s="158"/>
      <c r="F7" s="158"/>
      <c r="G7" s="158"/>
      <c r="H7" s="159"/>
      <c r="I7" s="192" t="s">
        <v>316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197"/>
    </row>
    <row r="9" spans="2:9" ht="26.25" thickBot="1">
      <c r="B9" s="185"/>
      <c r="C9" s="187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193"/>
    </row>
    <row r="10" spans="2:9" ht="12.75">
      <c r="B10" s="110" t="s">
        <v>319</v>
      </c>
      <c r="C10" s="111"/>
      <c r="D10" s="112">
        <f aca="true" t="shared" si="0" ref="D10:I10">D11+D19+D29+D39+D49+D59+D72+D76+D63</f>
        <v>4472778</v>
      </c>
      <c r="E10" s="112">
        <f t="shared" si="0"/>
        <v>1914377.5800000003</v>
      </c>
      <c r="F10" s="112">
        <f t="shared" si="0"/>
        <v>6387155.580000001</v>
      </c>
      <c r="G10" s="112">
        <f t="shared" si="0"/>
        <v>6387155.580000001</v>
      </c>
      <c r="H10" s="112">
        <f t="shared" si="0"/>
        <v>6347128.200000001</v>
      </c>
      <c r="I10" s="112">
        <f t="shared" si="0"/>
        <v>0</v>
      </c>
    </row>
    <row r="11" spans="2:9" ht="12.75">
      <c r="B11" s="113" t="s">
        <v>320</v>
      </c>
      <c r="C11" s="114"/>
      <c r="D11" s="98">
        <f aca="true" t="shared" si="1" ref="D11:I11">SUM(D12:D18)</f>
        <v>0</v>
      </c>
      <c r="E11" s="98">
        <f t="shared" si="1"/>
        <v>1229941.5</v>
      </c>
      <c r="F11" s="98">
        <f t="shared" si="1"/>
        <v>1229941.5</v>
      </c>
      <c r="G11" s="98">
        <f t="shared" si="1"/>
        <v>1229941.5</v>
      </c>
      <c r="H11" s="98">
        <f t="shared" si="1"/>
        <v>1229941.5</v>
      </c>
      <c r="I11" s="98">
        <f t="shared" si="1"/>
        <v>0</v>
      </c>
    </row>
    <row r="12" spans="2:9" ht="12.75">
      <c r="B12" s="115" t="s">
        <v>321</v>
      </c>
      <c r="C12" s="116"/>
      <c r="D12" s="98"/>
      <c r="E12" s="90"/>
      <c r="F12" s="90">
        <f>D12+E12</f>
        <v>0</v>
      </c>
      <c r="G12" s="90"/>
      <c r="H12" s="90"/>
      <c r="I12" s="90">
        <f>F12-G12</f>
        <v>0</v>
      </c>
    </row>
    <row r="13" spans="2:9" ht="12.75">
      <c r="B13" s="115" t="s">
        <v>322</v>
      </c>
      <c r="C13" s="116"/>
      <c r="D13" s="98"/>
      <c r="E13" s="90"/>
      <c r="F13" s="90">
        <f aca="true" t="shared" si="2" ref="F13:F18">D13+E13</f>
        <v>0</v>
      </c>
      <c r="G13" s="90"/>
      <c r="H13" s="90"/>
      <c r="I13" s="90">
        <f aca="true" t="shared" si="3" ref="I13:I18">F13-G13</f>
        <v>0</v>
      </c>
    </row>
    <row r="14" spans="2:9" ht="12.75">
      <c r="B14" s="115" t="s">
        <v>323</v>
      </c>
      <c r="C14" s="116"/>
      <c r="D14" s="98"/>
      <c r="E14" s="90"/>
      <c r="F14" s="90">
        <f t="shared" si="2"/>
        <v>0</v>
      </c>
      <c r="G14" s="90"/>
      <c r="H14" s="90"/>
      <c r="I14" s="90">
        <f t="shared" si="3"/>
        <v>0</v>
      </c>
    </row>
    <row r="15" spans="2:9" ht="12.75">
      <c r="B15" s="115" t="s">
        <v>324</v>
      </c>
      <c r="C15" s="116"/>
      <c r="D15" s="98"/>
      <c r="E15" s="90"/>
      <c r="F15" s="90">
        <f t="shared" si="2"/>
        <v>0</v>
      </c>
      <c r="G15" s="90"/>
      <c r="H15" s="90"/>
      <c r="I15" s="90">
        <f t="shared" si="3"/>
        <v>0</v>
      </c>
    </row>
    <row r="16" spans="2:9" ht="12.75">
      <c r="B16" s="115" t="s">
        <v>325</v>
      </c>
      <c r="C16" s="116"/>
      <c r="D16" s="98"/>
      <c r="E16" s="90"/>
      <c r="F16" s="90">
        <f t="shared" si="2"/>
        <v>0</v>
      </c>
      <c r="G16" s="90"/>
      <c r="H16" s="90"/>
      <c r="I16" s="90">
        <f t="shared" si="3"/>
        <v>0</v>
      </c>
    </row>
    <row r="17" spans="2:9" ht="12.75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327</v>
      </c>
      <c r="C18" s="116"/>
      <c r="D18" s="98">
        <v>0</v>
      </c>
      <c r="E18" s="90">
        <v>1229941.5</v>
      </c>
      <c r="F18" s="90">
        <f t="shared" si="2"/>
        <v>1229941.5</v>
      </c>
      <c r="G18" s="90">
        <v>1229941.5</v>
      </c>
      <c r="H18" s="90">
        <v>1229941.5</v>
      </c>
      <c r="I18" s="90">
        <f t="shared" si="3"/>
        <v>0</v>
      </c>
    </row>
    <row r="19" spans="2:9" ht="12.75">
      <c r="B19" s="113" t="s">
        <v>328</v>
      </c>
      <c r="C19" s="114"/>
      <c r="D19" s="98">
        <f aca="true" t="shared" si="4" ref="D19:I19">SUM(D20:D28)</f>
        <v>1173034</v>
      </c>
      <c r="E19" s="98">
        <f t="shared" si="4"/>
        <v>142068.45000000004</v>
      </c>
      <c r="F19" s="98">
        <f t="shared" si="4"/>
        <v>1315102.4500000002</v>
      </c>
      <c r="G19" s="98">
        <f t="shared" si="4"/>
        <v>1315102.4500000002</v>
      </c>
      <c r="H19" s="98">
        <f t="shared" si="4"/>
        <v>1315102.4500000002</v>
      </c>
      <c r="I19" s="98">
        <f t="shared" si="4"/>
        <v>0</v>
      </c>
    </row>
    <row r="20" spans="2:9" ht="12.75">
      <c r="B20" s="115" t="s">
        <v>329</v>
      </c>
      <c r="C20" s="116"/>
      <c r="D20" s="98">
        <v>394993</v>
      </c>
      <c r="E20" s="90">
        <v>134868.03</v>
      </c>
      <c r="F20" s="98">
        <f aca="true" t="shared" si="5" ref="F20:F28">D20+E20</f>
        <v>529861.03</v>
      </c>
      <c r="G20" s="90">
        <v>529861.03</v>
      </c>
      <c r="H20" s="90">
        <v>529861.03</v>
      </c>
      <c r="I20" s="90">
        <f>F20-G20</f>
        <v>0</v>
      </c>
    </row>
    <row r="21" spans="2:9" ht="12.75">
      <c r="B21" s="115" t="s">
        <v>330</v>
      </c>
      <c r="C21" s="116"/>
      <c r="D21" s="98">
        <v>32995</v>
      </c>
      <c r="E21" s="90">
        <v>68159.41</v>
      </c>
      <c r="F21" s="98">
        <f t="shared" si="5"/>
        <v>101154.41</v>
      </c>
      <c r="G21" s="90">
        <v>101154.41</v>
      </c>
      <c r="H21" s="90">
        <v>101154.41</v>
      </c>
      <c r="I21" s="90">
        <f aca="true" t="shared" si="6" ref="I21:I83">F21-G21</f>
        <v>0</v>
      </c>
    </row>
    <row r="22" spans="2:9" ht="12.75">
      <c r="B22" s="115" t="s">
        <v>331</v>
      </c>
      <c r="C22" s="116"/>
      <c r="D22" s="98">
        <v>0</v>
      </c>
      <c r="E22" s="90">
        <v>8421.76</v>
      </c>
      <c r="F22" s="98">
        <f t="shared" si="5"/>
        <v>8421.76</v>
      </c>
      <c r="G22" s="90">
        <v>8421.76</v>
      </c>
      <c r="H22" s="90">
        <v>8421.76</v>
      </c>
      <c r="I22" s="90">
        <f t="shared" si="6"/>
        <v>0</v>
      </c>
    </row>
    <row r="23" spans="2:9" ht="12.75">
      <c r="B23" s="115" t="s">
        <v>332</v>
      </c>
      <c r="C23" s="116"/>
      <c r="D23" s="98">
        <v>334484</v>
      </c>
      <c r="E23" s="90">
        <v>-114615.4</v>
      </c>
      <c r="F23" s="98">
        <f t="shared" si="5"/>
        <v>219868.6</v>
      </c>
      <c r="G23" s="90">
        <v>219868.6</v>
      </c>
      <c r="H23" s="90">
        <v>219868.6</v>
      </c>
      <c r="I23" s="90">
        <f t="shared" si="6"/>
        <v>0</v>
      </c>
    </row>
    <row r="24" spans="2:9" ht="12.75">
      <c r="B24" s="115" t="s">
        <v>333</v>
      </c>
      <c r="C24" s="116"/>
      <c r="D24" s="98">
        <v>81440</v>
      </c>
      <c r="E24" s="90">
        <v>14705.41</v>
      </c>
      <c r="F24" s="98">
        <f t="shared" si="5"/>
        <v>96145.41</v>
      </c>
      <c r="G24" s="90">
        <v>96145.41</v>
      </c>
      <c r="H24" s="90">
        <v>96145.41</v>
      </c>
      <c r="I24" s="90">
        <f t="shared" si="6"/>
        <v>0</v>
      </c>
    </row>
    <row r="25" spans="2:9" ht="12.75">
      <c r="B25" s="115" t="s">
        <v>334</v>
      </c>
      <c r="C25" s="116"/>
      <c r="D25" s="98">
        <v>0</v>
      </c>
      <c r="E25" s="90">
        <v>162608.12</v>
      </c>
      <c r="F25" s="98">
        <f t="shared" si="5"/>
        <v>162608.12</v>
      </c>
      <c r="G25" s="90">
        <v>162608.12</v>
      </c>
      <c r="H25" s="90">
        <v>162608.12</v>
      </c>
      <c r="I25" s="90">
        <f t="shared" si="6"/>
        <v>0</v>
      </c>
    </row>
    <row r="26" spans="2:9" ht="12.75">
      <c r="B26" s="115" t="s">
        <v>335</v>
      </c>
      <c r="C26" s="116"/>
      <c r="D26" s="98">
        <v>64833</v>
      </c>
      <c r="E26" s="90">
        <v>13554.77</v>
      </c>
      <c r="F26" s="98">
        <f t="shared" si="5"/>
        <v>78387.77</v>
      </c>
      <c r="G26" s="90">
        <v>78387.77</v>
      </c>
      <c r="H26" s="90">
        <v>78387.77</v>
      </c>
      <c r="I26" s="90">
        <f t="shared" si="6"/>
        <v>0</v>
      </c>
    </row>
    <row r="27" spans="2:9" ht="12.75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337</v>
      </c>
      <c r="C28" s="116"/>
      <c r="D28" s="98">
        <v>264289</v>
      </c>
      <c r="E28" s="90">
        <v>-145633.65</v>
      </c>
      <c r="F28" s="98">
        <f t="shared" si="5"/>
        <v>118655.35</v>
      </c>
      <c r="G28" s="90">
        <v>118655.35</v>
      </c>
      <c r="H28" s="90">
        <v>118655.35</v>
      </c>
      <c r="I28" s="90">
        <f t="shared" si="6"/>
        <v>0</v>
      </c>
    </row>
    <row r="29" spans="2:9" ht="12.75">
      <c r="B29" s="113" t="s">
        <v>338</v>
      </c>
      <c r="C29" s="114"/>
      <c r="D29" s="98">
        <f aca="true" t="shared" si="7" ref="D29:I29">SUM(D30:D38)</f>
        <v>2745383</v>
      </c>
      <c r="E29" s="98">
        <f t="shared" si="7"/>
        <v>792293.0800000001</v>
      </c>
      <c r="F29" s="98">
        <f t="shared" si="7"/>
        <v>3537676.08</v>
      </c>
      <c r="G29" s="98">
        <f t="shared" si="7"/>
        <v>3537676.08</v>
      </c>
      <c r="H29" s="98">
        <f t="shared" si="7"/>
        <v>3497648.7</v>
      </c>
      <c r="I29" s="98">
        <f t="shared" si="7"/>
        <v>0</v>
      </c>
    </row>
    <row r="30" spans="2:9" ht="12.75">
      <c r="B30" s="115" t="s">
        <v>339</v>
      </c>
      <c r="C30" s="116"/>
      <c r="D30" s="98">
        <v>207766</v>
      </c>
      <c r="E30" s="90">
        <v>160779.3</v>
      </c>
      <c r="F30" s="98">
        <f aca="true" t="shared" si="8" ref="F30:F38">D30+E30</f>
        <v>368545.3</v>
      </c>
      <c r="G30" s="90">
        <v>368545.3</v>
      </c>
      <c r="H30" s="90">
        <v>368545.3</v>
      </c>
      <c r="I30" s="90">
        <f t="shared" si="6"/>
        <v>0</v>
      </c>
    </row>
    <row r="31" spans="2:9" ht="12.75">
      <c r="B31" s="115" t="s">
        <v>340</v>
      </c>
      <c r="C31" s="116"/>
      <c r="D31" s="98">
        <v>66700</v>
      </c>
      <c r="E31" s="90">
        <v>101403.13</v>
      </c>
      <c r="F31" s="98">
        <f t="shared" si="8"/>
        <v>168103.13</v>
      </c>
      <c r="G31" s="90">
        <v>168103.13</v>
      </c>
      <c r="H31" s="90">
        <v>168103.13</v>
      </c>
      <c r="I31" s="90">
        <f t="shared" si="6"/>
        <v>0</v>
      </c>
    </row>
    <row r="32" spans="2:9" ht="12.75">
      <c r="B32" s="115" t="s">
        <v>341</v>
      </c>
      <c r="C32" s="116"/>
      <c r="D32" s="98">
        <v>1169456</v>
      </c>
      <c r="E32" s="90">
        <v>-244538.6</v>
      </c>
      <c r="F32" s="98">
        <f t="shared" si="8"/>
        <v>924917.4</v>
      </c>
      <c r="G32" s="90">
        <v>924917.4</v>
      </c>
      <c r="H32" s="90">
        <v>924917.4</v>
      </c>
      <c r="I32" s="90">
        <f t="shared" si="6"/>
        <v>0</v>
      </c>
    </row>
    <row r="33" spans="2:9" ht="12.75">
      <c r="B33" s="115" t="s">
        <v>342</v>
      </c>
      <c r="C33" s="116"/>
      <c r="D33" s="98">
        <v>32565</v>
      </c>
      <c r="E33" s="90">
        <v>-18281.72</v>
      </c>
      <c r="F33" s="98">
        <f t="shared" si="8"/>
        <v>14283.279999999999</v>
      </c>
      <c r="G33" s="90">
        <v>14283.28</v>
      </c>
      <c r="H33" s="90">
        <v>14283.28</v>
      </c>
      <c r="I33" s="90">
        <f t="shared" si="6"/>
        <v>0</v>
      </c>
    </row>
    <row r="34" spans="2:9" ht="12.75">
      <c r="B34" s="115" t="s">
        <v>343</v>
      </c>
      <c r="C34" s="116"/>
      <c r="D34" s="98">
        <v>333620</v>
      </c>
      <c r="E34" s="90">
        <v>714458.15</v>
      </c>
      <c r="F34" s="98">
        <f t="shared" si="8"/>
        <v>1048078.15</v>
      </c>
      <c r="G34" s="90">
        <v>1048078.15</v>
      </c>
      <c r="H34" s="90">
        <v>1048078.15</v>
      </c>
      <c r="I34" s="90">
        <f t="shared" si="6"/>
        <v>0</v>
      </c>
    </row>
    <row r="35" spans="2:9" ht="12.75">
      <c r="B35" s="115" t="s">
        <v>344</v>
      </c>
      <c r="C35" s="116"/>
      <c r="D35" s="98">
        <v>92600</v>
      </c>
      <c r="E35" s="90">
        <v>-87328.72</v>
      </c>
      <c r="F35" s="98">
        <f t="shared" si="8"/>
        <v>5271.279999999999</v>
      </c>
      <c r="G35" s="90">
        <v>5271.28</v>
      </c>
      <c r="H35" s="90">
        <v>5271.28</v>
      </c>
      <c r="I35" s="90">
        <f t="shared" si="6"/>
        <v>0</v>
      </c>
    </row>
    <row r="36" spans="2:9" ht="12.75">
      <c r="B36" s="115" t="s">
        <v>345</v>
      </c>
      <c r="C36" s="116"/>
      <c r="D36" s="98">
        <v>159900</v>
      </c>
      <c r="E36" s="90">
        <v>-34842.12</v>
      </c>
      <c r="F36" s="98">
        <f t="shared" si="8"/>
        <v>125057.88</v>
      </c>
      <c r="G36" s="90">
        <v>125057.88</v>
      </c>
      <c r="H36" s="90">
        <v>125057.88</v>
      </c>
      <c r="I36" s="90">
        <f t="shared" si="6"/>
        <v>0</v>
      </c>
    </row>
    <row r="37" spans="2:9" ht="12.75">
      <c r="B37" s="115" t="s">
        <v>346</v>
      </c>
      <c r="C37" s="116"/>
      <c r="D37" s="98">
        <v>71802</v>
      </c>
      <c r="E37" s="90">
        <v>-70802</v>
      </c>
      <c r="F37" s="98">
        <f t="shared" si="8"/>
        <v>1000</v>
      </c>
      <c r="G37" s="90">
        <v>1000</v>
      </c>
      <c r="H37" s="90">
        <v>1000</v>
      </c>
      <c r="I37" s="90">
        <f t="shared" si="6"/>
        <v>0</v>
      </c>
    </row>
    <row r="38" spans="2:9" ht="12.75">
      <c r="B38" s="115" t="s">
        <v>347</v>
      </c>
      <c r="C38" s="116"/>
      <c r="D38" s="98">
        <v>610974</v>
      </c>
      <c r="E38" s="90">
        <v>271445.66</v>
      </c>
      <c r="F38" s="98">
        <f t="shared" si="8"/>
        <v>882419.6599999999</v>
      </c>
      <c r="G38" s="90">
        <v>882419.66</v>
      </c>
      <c r="H38" s="90">
        <v>842392.28</v>
      </c>
      <c r="I38" s="90">
        <f t="shared" si="6"/>
        <v>0</v>
      </c>
    </row>
    <row r="39" spans="2:9" ht="25.5" customHeight="1">
      <c r="B39" s="198" t="s">
        <v>348</v>
      </c>
      <c r="C39" s="199"/>
      <c r="D39" s="98">
        <f aca="true" t="shared" si="9" ref="D39:I39">SUM(D40:D48)</f>
        <v>554361</v>
      </c>
      <c r="E39" s="98">
        <f t="shared" si="9"/>
        <v>-458850.18</v>
      </c>
      <c r="F39" s="98">
        <f>SUM(F40:F48)</f>
        <v>95510.82</v>
      </c>
      <c r="G39" s="98">
        <f t="shared" si="9"/>
        <v>95510.82</v>
      </c>
      <c r="H39" s="98">
        <f t="shared" si="9"/>
        <v>95510.82</v>
      </c>
      <c r="I39" s="98">
        <f t="shared" si="9"/>
        <v>0</v>
      </c>
    </row>
    <row r="40" spans="2:9" ht="12.75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350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352</v>
      </c>
      <c r="C43" s="116"/>
      <c r="D43" s="98">
        <v>554361</v>
      </c>
      <c r="E43" s="90">
        <v>-458850.18</v>
      </c>
      <c r="F43" s="98">
        <f t="shared" si="10"/>
        <v>95510.82</v>
      </c>
      <c r="G43" s="90">
        <v>95510.82</v>
      </c>
      <c r="H43" s="90">
        <v>95510.82</v>
      </c>
      <c r="I43" s="90">
        <f t="shared" si="6"/>
        <v>0</v>
      </c>
    </row>
    <row r="44" spans="2:9" ht="12.75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98" t="s">
        <v>358</v>
      </c>
      <c r="C49" s="199"/>
      <c r="D49" s="98">
        <f aca="true" t="shared" si="11" ref="D49:I49">SUM(D50:D58)</f>
        <v>0</v>
      </c>
      <c r="E49" s="98">
        <f t="shared" si="11"/>
        <v>208924.73</v>
      </c>
      <c r="F49" s="98">
        <f t="shared" si="11"/>
        <v>208924.73</v>
      </c>
      <c r="G49" s="98">
        <f t="shared" si="11"/>
        <v>208924.73</v>
      </c>
      <c r="H49" s="98">
        <f t="shared" si="11"/>
        <v>208924.73</v>
      </c>
      <c r="I49" s="98">
        <f t="shared" si="11"/>
        <v>0</v>
      </c>
    </row>
    <row r="50" spans="2:9" ht="12.75">
      <c r="B50" s="115" t="s">
        <v>359</v>
      </c>
      <c r="C50" s="116"/>
      <c r="D50" s="98">
        <v>0</v>
      </c>
      <c r="E50" s="90">
        <v>66500</v>
      </c>
      <c r="F50" s="98">
        <f t="shared" si="10"/>
        <v>66500</v>
      </c>
      <c r="G50" s="90">
        <v>66500</v>
      </c>
      <c r="H50" s="90">
        <v>66500</v>
      </c>
      <c r="I50" s="90">
        <f t="shared" si="6"/>
        <v>0</v>
      </c>
    </row>
    <row r="51" spans="2:9" ht="12.75">
      <c r="B51" s="115" t="s">
        <v>360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ht="12.75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362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ht="12.75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364</v>
      </c>
      <c r="C55" s="116"/>
      <c r="D55" s="98">
        <v>0</v>
      </c>
      <c r="E55" s="90">
        <v>142424.73</v>
      </c>
      <c r="F55" s="98">
        <f t="shared" si="10"/>
        <v>142424.73</v>
      </c>
      <c r="G55" s="90">
        <v>142424.73</v>
      </c>
      <c r="H55" s="90">
        <v>142424.73</v>
      </c>
      <c r="I55" s="90">
        <f t="shared" si="6"/>
        <v>0</v>
      </c>
    </row>
    <row r="56" spans="2:9" ht="12.75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368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369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98" t="s">
        <v>372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393</v>
      </c>
      <c r="C85" s="121"/>
      <c r="D85" s="122">
        <f aca="true" t="shared" si="12" ref="D85:I85">D86+D104+D94+D114+D124+D134+D138+D147+D151</f>
        <v>47773150</v>
      </c>
      <c r="E85" s="122">
        <f>E86+E104+E94+E114+E124+E134+E138+E147+E151</f>
        <v>932993.9000000001</v>
      </c>
      <c r="F85" s="122">
        <f t="shared" si="12"/>
        <v>48706143.89999999</v>
      </c>
      <c r="G85" s="122">
        <f>G86+G104+G94+G114+G124+G134+G138+G147+G151</f>
        <v>48706143.9</v>
      </c>
      <c r="H85" s="122">
        <f>H86+H104+H94+H114+H124+H134+H138+H147+H151</f>
        <v>48488942.05</v>
      </c>
      <c r="I85" s="122">
        <f t="shared" si="12"/>
        <v>0</v>
      </c>
    </row>
    <row r="86" spans="2:9" ht="12.75">
      <c r="B86" s="113" t="s">
        <v>320</v>
      </c>
      <c r="C86" s="114"/>
      <c r="D86" s="98">
        <f>SUM(D87:D93)</f>
        <v>42825006</v>
      </c>
      <c r="E86" s="98">
        <f>SUM(E87:E93)</f>
        <v>1067490.78</v>
      </c>
      <c r="F86" s="98">
        <f>SUM(F87:F93)</f>
        <v>43892496.779999994</v>
      </c>
      <c r="G86" s="98">
        <f>SUM(G87:G93)</f>
        <v>43892496.78</v>
      </c>
      <c r="H86" s="98">
        <f>SUM(H87:H93)</f>
        <v>43795377.33</v>
      </c>
      <c r="I86" s="90">
        <f aca="true" t="shared" si="13" ref="I86:I149">F86-G86</f>
        <v>0</v>
      </c>
    </row>
    <row r="87" spans="2:9" ht="12.75">
      <c r="B87" s="115" t="s">
        <v>321</v>
      </c>
      <c r="C87" s="116"/>
      <c r="D87" s="98">
        <v>24940082.05</v>
      </c>
      <c r="E87" s="90">
        <v>2104109.93</v>
      </c>
      <c r="F87" s="98">
        <f aca="true" t="shared" si="14" ref="F87:F103">D87+E87</f>
        <v>27044191.98</v>
      </c>
      <c r="G87" s="90">
        <v>27044191.98</v>
      </c>
      <c r="H87" s="90">
        <v>26962854.29</v>
      </c>
      <c r="I87" s="90">
        <f t="shared" si="13"/>
        <v>0</v>
      </c>
    </row>
    <row r="88" spans="2:9" ht="12.75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323</v>
      </c>
      <c r="C89" s="116"/>
      <c r="D89" s="98">
        <v>6332482.96</v>
      </c>
      <c r="E89" s="90">
        <v>-474348.47</v>
      </c>
      <c r="F89" s="98">
        <f t="shared" si="14"/>
        <v>5858134.49</v>
      </c>
      <c r="G89" s="90">
        <v>5858134.49</v>
      </c>
      <c r="H89" s="90">
        <v>5843979.48</v>
      </c>
      <c r="I89" s="90">
        <f t="shared" si="13"/>
        <v>0</v>
      </c>
    </row>
    <row r="90" spans="2:9" ht="12.75">
      <c r="B90" s="115" t="s">
        <v>324</v>
      </c>
      <c r="C90" s="116"/>
      <c r="D90" s="98">
        <v>6541097.59</v>
      </c>
      <c r="E90" s="90">
        <v>435538.15</v>
      </c>
      <c r="F90" s="98">
        <f t="shared" si="14"/>
        <v>6976635.74</v>
      </c>
      <c r="G90" s="90">
        <v>6976635.74</v>
      </c>
      <c r="H90" s="90">
        <v>6975008.99</v>
      </c>
      <c r="I90" s="90">
        <f t="shared" si="13"/>
        <v>0</v>
      </c>
    </row>
    <row r="91" spans="2:9" ht="12.75">
      <c r="B91" s="115" t="s">
        <v>325</v>
      </c>
      <c r="C91" s="116"/>
      <c r="D91" s="98">
        <v>2170173.4</v>
      </c>
      <c r="E91" s="90">
        <v>104454.01</v>
      </c>
      <c r="F91" s="98">
        <f t="shared" si="14"/>
        <v>2274627.4099999997</v>
      </c>
      <c r="G91" s="90">
        <v>2274627.41</v>
      </c>
      <c r="H91" s="90">
        <v>2274627.41</v>
      </c>
      <c r="I91" s="90">
        <f t="shared" si="13"/>
        <v>0</v>
      </c>
    </row>
    <row r="92" spans="2:9" ht="12.75">
      <c r="B92" s="115" t="s">
        <v>326</v>
      </c>
      <c r="C92" s="116"/>
      <c r="D92" s="98">
        <v>0</v>
      </c>
      <c r="E92" s="90">
        <v>0</v>
      </c>
      <c r="F92" s="98">
        <f t="shared" si="14"/>
        <v>0</v>
      </c>
      <c r="G92" s="90">
        <v>0</v>
      </c>
      <c r="H92" s="90">
        <v>0</v>
      </c>
      <c r="I92" s="90">
        <f t="shared" si="13"/>
        <v>0</v>
      </c>
    </row>
    <row r="93" spans="2:9" ht="12.75">
      <c r="B93" s="115" t="s">
        <v>327</v>
      </c>
      <c r="C93" s="116"/>
      <c r="D93" s="98">
        <v>2841170</v>
      </c>
      <c r="E93" s="90">
        <v>-1102262.84</v>
      </c>
      <c r="F93" s="98">
        <f t="shared" si="14"/>
        <v>1738907.16</v>
      </c>
      <c r="G93" s="90">
        <v>1738907.16</v>
      </c>
      <c r="H93" s="90">
        <v>1738907.16</v>
      </c>
      <c r="I93" s="90">
        <f t="shared" si="13"/>
        <v>0</v>
      </c>
    </row>
    <row r="94" spans="2:9" ht="12.75">
      <c r="B94" s="113" t="s">
        <v>328</v>
      </c>
      <c r="C94" s="114"/>
      <c r="D94" s="98">
        <f>SUM(D95:D103)</f>
        <v>1297838</v>
      </c>
      <c r="E94" s="98">
        <f>SUM(E95:E103)</f>
        <v>360260.92000000004</v>
      </c>
      <c r="F94" s="98">
        <f>SUM(F95:F103)</f>
        <v>1658098.9199999997</v>
      </c>
      <c r="G94" s="98">
        <f>SUM(G95:G103)</f>
        <v>1658098.9199999997</v>
      </c>
      <c r="H94" s="98">
        <f>SUM(H95:H103)</f>
        <v>1658098.9199999997</v>
      </c>
      <c r="I94" s="90">
        <f t="shared" si="13"/>
        <v>0</v>
      </c>
    </row>
    <row r="95" spans="2:9" ht="12.75">
      <c r="B95" s="115" t="s">
        <v>329</v>
      </c>
      <c r="C95" s="116"/>
      <c r="D95" s="98">
        <v>529743</v>
      </c>
      <c r="E95" s="90">
        <v>-74880.2</v>
      </c>
      <c r="F95" s="98">
        <f t="shared" si="14"/>
        <v>454862.8</v>
      </c>
      <c r="G95" s="90">
        <v>454862.8</v>
      </c>
      <c r="H95" s="90">
        <v>454862.8</v>
      </c>
      <c r="I95" s="90">
        <f t="shared" si="13"/>
        <v>0</v>
      </c>
    </row>
    <row r="96" spans="2:9" ht="12.75">
      <c r="B96" s="115" t="s">
        <v>330</v>
      </c>
      <c r="C96" s="116"/>
      <c r="D96" s="98">
        <v>142808</v>
      </c>
      <c r="E96" s="90">
        <v>-44756.54</v>
      </c>
      <c r="F96" s="98">
        <f t="shared" si="14"/>
        <v>98051.45999999999</v>
      </c>
      <c r="G96" s="90">
        <v>98051.46</v>
      </c>
      <c r="H96" s="90">
        <v>98051.46</v>
      </c>
      <c r="I96" s="90">
        <f t="shared" si="13"/>
        <v>0</v>
      </c>
    </row>
    <row r="97" spans="2:9" ht="12.75">
      <c r="B97" s="115" t="s">
        <v>331</v>
      </c>
      <c r="C97" s="116"/>
      <c r="D97" s="98">
        <v>0</v>
      </c>
      <c r="E97" s="90">
        <v>62937.43</v>
      </c>
      <c r="F97" s="98">
        <f t="shared" si="14"/>
        <v>62937.43</v>
      </c>
      <c r="G97" s="90">
        <v>62937.43</v>
      </c>
      <c r="H97" s="90">
        <v>62937.43</v>
      </c>
      <c r="I97" s="90">
        <f t="shared" si="13"/>
        <v>0</v>
      </c>
    </row>
    <row r="98" spans="2:9" ht="12.75">
      <c r="B98" s="115" t="s">
        <v>332</v>
      </c>
      <c r="C98" s="116"/>
      <c r="D98" s="98">
        <v>81169</v>
      </c>
      <c r="E98" s="90">
        <v>153370.56</v>
      </c>
      <c r="F98" s="98">
        <f t="shared" si="14"/>
        <v>234539.56</v>
      </c>
      <c r="G98" s="90">
        <v>234539.56</v>
      </c>
      <c r="H98" s="90">
        <v>234539.56</v>
      </c>
      <c r="I98" s="90">
        <f t="shared" si="13"/>
        <v>0</v>
      </c>
    </row>
    <row r="99" spans="2:9" ht="12.75">
      <c r="B99" s="115" t="s">
        <v>333</v>
      </c>
      <c r="C99" s="116"/>
      <c r="D99" s="98">
        <v>94988</v>
      </c>
      <c r="E99" s="90">
        <v>143970.9</v>
      </c>
      <c r="F99" s="98">
        <f t="shared" si="14"/>
        <v>238958.9</v>
      </c>
      <c r="G99" s="90">
        <v>238958.9</v>
      </c>
      <c r="H99" s="90">
        <v>238958.9</v>
      </c>
      <c r="I99" s="90">
        <f t="shared" si="13"/>
        <v>0</v>
      </c>
    </row>
    <row r="100" spans="2:9" ht="12.75">
      <c r="B100" s="115" t="s">
        <v>334</v>
      </c>
      <c r="C100" s="116"/>
      <c r="D100" s="98">
        <v>266000</v>
      </c>
      <c r="E100" s="90">
        <v>6113.13</v>
      </c>
      <c r="F100" s="98">
        <f t="shared" si="14"/>
        <v>272113.13</v>
      </c>
      <c r="G100" s="90">
        <v>272113.13</v>
      </c>
      <c r="H100" s="90">
        <v>272113.13</v>
      </c>
      <c r="I100" s="90">
        <f t="shared" si="13"/>
        <v>0</v>
      </c>
    </row>
    <row r="101" spans="2:9" ht="12.75">
      <c r="B101" s="115" t="s">
        <v>335</v>
      </c>
      <c r="C101" s="116"/>
      <c r="D101" s="98">
        <v>32758</v>
      </c>
      <c r="E101" s="90">
        <v>-19463.87</v>
      </c>
      <c r="F101" s="98">
        <f t="shared" si="14"/>
        <v>13294.130000000001</v>
      </c>
      <c r="G101" s="90">
        <v>13294.13</v>
      </c>
      <c r="H101" s="90">
        <v>13294.13</v>
      </c>
      <c r="I101" s="90">
        <f t="shared" si="13"/>
        <v>0</v>
      </c>
    </row>
    <row r="102" spans="2:9" ht="12.75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337</v>
      </c>
      <c r="C103" s="116"/>
      <c r="D103" s="98">
        <v>150372</v>
      </c>
      <c r="E103" s="90">
        <v>132969.51</v>
      </c>
      <c r="F103" s="98">
        <f t="shared" si="14"/>
        <v>283341.51</v>
      </c>
      <c r="G103" s="90">
        <v>283341.51</v>
      </c>
      <c r="H103" s="90">
        <v>283341.51</v>
      </c>
      <c r="I103" s="90">
        <f t="shared" si="13"/>
        <v>0</v>
      </c>
    </row>
    <row r="104" spans="2:9" ht="12.75">
      <c r="B104" s="113" t="s">
        <v>338</v>
      </c>
      <c r="C104" s="114"/>
      <c r="D104" s="98">
        <f>SUM(D105:D113)</f>
        <v>3650306</v>
      </c>
      <c r="E104" s="98">
        <f>SUM(E105:E113)</f>
        <v>-734056.8099999999</v>
      </c>
      <c r="F104" s="98">
        <f>SUM(F105:F113)</f>
        <v>2916249.1900000004</v>
      </c>
      <c r="G104" s="98">
        <f>SUM(G105:G113)</f>
        <v>2916249.1900000004</v>
      </c>
      <c r="H104" s="98">
        <f>SUM(H105:H113)</f>
        <v>2796166.7900000005</v>
      </c>
      <c r="I104" s="90">
        <f t="shared" si="13"/>
        <v>0</v>
      </c>
    </row>
    <row r="105" spans="2:9" ht="12.75">
      <c r="B105" s="115" t="s">
        <v>339</v>
      </c>
      <c r="C105" s="116"/>
      <c r="D105" s="98">
        <v>1036034</v>
      </c>
      <c r="E105" s="90">
        <v>-26704.94</v>
      </c>
      <c r="F105" s="90">
        <f>D105+E105</f>
        <v>1009329.06</v>
      </c>
      <c r="G105" s="90">
        <v>1009329.06</v>
      </c>
      <c r="H105" s="90">
        <v>1009329.06</v>
      </c>
      <c r="I105" s="90">
        <f t="shared" si="13"/>
        <v>0</v>
      </c>
    </row>
    <row r="106" spans="2:9" ht="12.75">
      <c r="B106" s="115" t="s">
        <v>340</v>
      </c>
      <c r="C106" s="116"/>
      <c r="D106" s="98">
        <v>292539.26</v>
      </c>
      <c r="E106" s="90">
        <v>24201.19</v>
      </c>
      <c r="F106" s="90">
        <f aca="true" t="shared" si="15" ref="F106:F113">D106+E106</f>
        <v>316740.45</v>
      </c>
      <c r="G106" s="90">
        <v>316740.45</v>
      </c>
      <c r="H106" s="90">
        <v>316740.45</v>
      </c>
      <c r="I106" s="90">
        <f t="shared" si="13"/>
        <v>0</v>
      </c>
    </row>
    <row r="107" spans="2:9" ht="12.75">
      <c r="B107" s="115" t="s">
        <v>341</v>
      </c>
      <c r="C107" s="116"/>
      <c r="D107" s="98">
        <v>599513</v>
      </c>
      <c r="E107" s="90">
        <v>-166781.71</v>
      </c>
      <c r="F107" s="90">
        <f t="shared" si="15"/>
        <v>432731.29000000004</v>
      </c>
      <c r="G107" s="90">
        <v>432731.29</v>
      </c>
      <c r="H107" s="90">
        <v>432731.29</v>
      </c>
      <c r="I107" s="90">
        <f t="shared" si="13"/>
        <v>0</v>
      </c>
    </row>
    <row r="108" spans="2:9" ht="12.75">
      <c r="B108" s="115" t="s">
        <v>342</v>
      </c>
      <c r="C108" s="116"/>
      <c r="D108" s="98">
        <v>286800</v>
      </c>
      <c r="E108" s="90">
        <v>-22302.65</v>
      </c>
      <c r="F108" s="90">
        <f t="shared" si="15"/>
        <v>264497.35</v>
      </c>
      <c r="G108" s="90">
        <v>264497.35</v>
      </c>
      <c r="H108" s="90">
        <v>264497.35</v>
      </c>
      <c r="I108" s="90">
        <f t="shared" si="13"/>
        <v>0</v>
      </c>
    </row>
    <row r="109" spans="2:9" ht="12.75">
      <c r="B109" s="115" t="s">
        <v>343</v>
      </c>
      <c r="C109" s="116"/>
      <c r="D109" s="98">
        <v>333814</v>
      </c>
      <c r="E109" s="90">
        <v>-291070.88</v>
      </c>
      <c r="F109" s="90">
        <f t="shared" si="15"/>
        <v>42743.119999999995</v>
      </c>
      <c r="G109" s="90">
        <v>42743.12</v>
      </c>
      <c r="H109" s="90">
        <v>42743.12</v>
      </c>
      <c r="I109" s="90">
        <f t="shared" si="13"/>
        <v>0</v>
      </c>
    </row>
    <row r="110" spans="2:9" ht="12.75">
      <c r="B110" s="115" t="s">
        <v>344</v>
      </c>
      <c r="C110" s="116"/>
      <c r="D110" s="98">
        <v>24305.74</v>
      </c>
      <c r="E110" s="90">
        <v>73039.69</v>
      </c>
      <c r="F110" s="90">
        <f t="shared" si="15"/>
        <v>97345.43000000001</v>
      </c>
      <c r="G110" s="90">
        <v>97345.43</v>
      </c>
      <c r="H110" s="90">
        <v>97345.43</v>
      </c>
      <c r="I110" s="90">
        <f t="shared" si="13"/>
        <v>0</v>
      </c>
    </row>
    <row r="111" spans="2:9" ht="12.75">
      <c r="B111" s="115" t="s">
        <v>345</v>
      </c>
      <c r="C111" s="116"/>
      <c r="D111" s="98">
        <v>400696</v>
      </c>
      <c r="E111" s="90">
        <v>-288280.55</v>
      </c>
      <c r="F111" s="90">
        <f t="shared" si="15"/>
        <v>112415.45000000001</v>
      </c>
      <c r="G111" s="90">
        <v>112415.45</v>
      </c>
      <c r="H111" s="90">
        <v>112415.45</v>
      </c>
      <c r="I111" s="90">
        <f t="shared" si="13"/>
        <v>0</v>
      </c>
    </row>
    <row r="112" spans="2:9" ht="12.75">
      <c r="B112" s="115" t="s">
        <v>346</v>
      </c>
      <c r="C112" s="116"/>
      <c r="D112" s="98">
        <v>116157</v>
      </c>
      <c r="E112" s="90">
        <v>-107857</v>
      </c>
      <c r="F112" s="90">
        <f t="shared" si="15"/>
        <v>8300</v>
      </c>
      <c r="G112" s="90">
        <v>8300</v>
      </c>
      <c r="H112" s="90">
        <v>8300</v>
      </c>
      <c r="I112" s="90">
        <f t="shared" si="13"/>
        <v>0</v>
      </c>
    </row>
    <row r="113" spans="2:9" ht="12.75">
      <c r="B113" s="115" t="s">
        <v>347</v>
      </c>
      <c r="C113" s="116"/>
      <c r="D113" s="98">
        <v>560447</v>
      </c>
      <c r="E113" s="90">
        <v>71700.04</v>
      </c>
      <c r="F113" s="90">
        <f t="shared" si="15"/>
        <v>632147.04</v>
      </c>
      <c r="G113" s="90">
        <v>632147.04</v>
      </c>
      <c r="H113" s="90">
        <v>512064.64</v>
      </c>
      <c r="I113" s="90">
        <f t="shared" si="13"/>
        <v>0</v>
      </c>
    </row>
    <row r="114" spans="2:9" ht="25.5" customHeight="1">
      <c r="B114" s="198" t="s">
        <v>348</v>
      </c>
      <c r="C114" s="19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350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358</v>
      </c>
      <c r="C124" s="114"/>
      <c r="D124" s="98">
        <f>SUM(D125:D133)</f>
        <v>0</v>
      </c>
      <c r="E124" s="98">
        <f>SUM(E125:E133)</f>
        <v>239299.01</v>
      </c>
      <c r="F124" s="98">
        <f>SUM(F125:F133)</f>
        <v>239299.01</v>
      </c>
      <c r="G124" s="98">
        <f>SUM(G125:G133)</f>
        <v>239299.01</v>
      </c>
      <c r="H124" s="98">
        <f>SUM(H125:H133)</f>
        <v>239299.01</v>
      </c>
      <c r="I124" s="90">
        <f t="shared" si="13"/>
        <v>0</v>
      </c>
    </row>
    <row r="125" spans="2:9" ht="12.75">
      <c r="B125" s="115" t="s">
        <v>359</v>
      </c>
      <c r="C125" s="116"/>
      <c r="D125" s="98">
        <v>0</v>
      </c>
      <c r="E125" s="90">
        <v>109938</v>
      </c>
      <c r="F125" s="90">
        <f>D125+E125</f>
        <v>109938</v>
      </c>
      <c r="G125" s="90">
        <v>109938</v>
      </c>
      <c r="H125" s="90">
        <v>109938</v>
      </c>
      <c r="I125" s="90">
        <f t="shared" si="13"/>
        <v>0</v>
      </c>
    </row>
    <row r="126" spans="2:9" ht="12.75">
      <c r="B126" s="115" t="s">
        <v>360</v>
      </c>
      <c r="C126" s="116"/>
      <c r="D126" s="98">
        <v>0</v>
      </c>
      <c r="E126" s="90">
        <v>50982</v>
      </c>
      <c r="F126" s="90">
        <f aca="true" t="shared" si="17" ref="F126:F133">D126+E126</f>
        <v>50982</v>
      </c>
      <c r="G126" s="90">
        <v>50982</v>
      </c>
      <c r="H126" s="90">
        <v>50982</v>
      </c>
      <c r="I126" s="90">
        <f t="shared" si="13"/>
        <v>0</v>
      </c>
    </row>
    <row r="127" spans="2:9" ht="12.75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364</v>
      </c>
      <c r="C130" s="116"/>
      <c r="D130" s="98">
        <v>0</v>
      </c>
      <c r="E130" s="90">
        <v>78379.01</v>
      </c>
      <c r="F130" s="90">
        <f t="shared" si="17"/>
        <v>78379.01</v>
      </c>
      <c r="G130" s="90">
        <v>78379.01</v>
      </c>
      <c r="H130" s="90">
        <v>78379.01</v>
      </c>
      <c r="I130" s="90">
        <f t="shared" si="13"/>
        <v>0</v>
      </c>
    </row>
    <row r="131" spans="2:9" ht="12.75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374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387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394</v>
      </c>
      <c r="C160" s="124"/>
      <c r="D160" s="112">
        <f aca="true" t="shared" si="21" ref="D160:I160">D10+D85</f>
        <v>52245928</v>
      </c>
      <c r="E160" s="112">
        <f t="shared" si="21"/>
        <v>2847371.4800000004</v>
      </c>
      <c r="F160" s="112">
        <f t="shared" si="21"/>
        <v>55093299.47999999</v>
      </c>
      <c r="G160" s="112">
        <f t="shared" si="21"/>
        <v>55093299.48</v>
      </c>
      <c r="H160" s="112">
        <f t="shared" si="21"/>
        <v>54836070.25</v>
      </c>
      <c r="I160" s="112">
        <f t="shared" si="21"/>
        <v>0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313</v>
      </c>
      <c r="C3" s="161"/>
      <c r="D3" s="161"/>
      <c r="E3" s="161"/>
      <c r="F3" s="161"/>
      <c r="G3" s="161"/>
      <c r="H3" s="162"/>
    </row>
    <row r="4" spans="2:8" ht="12.75">
      <c r="B4" s="160" t="s">
        <v>395</v>
      </c>
      <c r="C4" s="161"/>
      <c r="D4" s="161"/>
      <c r="E4" s="161"/>
      <c r="F4" s="161"/>
      <c r="G4" s="161"/>
      <c r="H4" s="162"/>
    </row>
    <row r="5" spans="2:8" ht="12.7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90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1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1"/>
    </row>
    <row r="9" spans="2:8" ht="12.75">
      <c r="B9" s="128" t="s">
        <v>396</v>
      </c>
      <c r="C9" s="129">
        <f aca="true" t="shared" si="0" ref="C9:H9">SUM(C10:C17)</f>
        <v>4472778</v>
      </c>
      <c r="D9" s="129">
        <f t="shared" si="0"/>
        <v>1914377.5799999998</v>
      </c>
      <c r="E9" s="129">
        <f t="shared" si="0"/>
        <v>6387155.58</v>
      </c>
      <c r="F9" s="129">
        <f t="shared" si="0"/>
        <v>6387155.58</v>
      </c>
      <c r="G9" s="129">
        <f t="shared" si="0"/>
        <v>6347128.199999999</v>
      </c>
      <c r="H9" s="129">
        <f t="shared" si="0"/>
        <v>0</v>
      </c>
    </row>
    <row r="10" spans="2:8" ht="12.75" customHeight="1">
      <c r="B10" s="130" t="s">
        <v>397</v>
      </c>
      <c r="C10" s="131">
        <v>77767.41</v>
      </c>
      <c r="D10" s="131">
        <v>30767.39</v>
      </c>
      <c r="E10" s="131">
        <f aca="true" t="shared" si="1" ref="E10:E15">C10+D10</f>
        <v>108534.8</v>
      </c>
      <c r="F10" s="131">
        <v>108534.8</v>
      </c>
      <c r="G10" s="131">
        <v>108534.8</v>
      </c>
      <c r="H10" s="90">
        <f aca="true" t="shared" si="2" ref="H10:H17">E10-F10</f>
        <v>0</v>
      </c>
    </row>
    <row r="11" spans="2:8" ht="12.75">
      <c r="B11" s="130" t="s">
        <v>398</v>
      </c>
      <c r="C11" s="9">
        <v>262554.41</v>
      </c>
      <c r="D11" s="9">
        <v>-34750.55</v>
      </c>
      <c r="E11" s="9">
        <f t="shared" si="1"/>
        <v>227803.86</v>
      </c>
      <c r="F11" s="9">
        <v>227803.86</v>
      </c>
      <c r="G11" s="9">
        <v>227803.86</v>
      </c>
      <c r="H11" s="90">
        <f t="shared" si="2"/>
        <v>0</v>
      </c>
    </row>
    <row r="12" spans="2:8" ht="12.75">
      <c r="B12" s="130" t="s">
        <v>399</v>
      </c>
      <c r="C12" s="9">
        <v>560710.43</v>
      </c>
      <c r="D12" s="9">
        <v>441501.31</v>
      </c>
      <c r="E12" s="9">
        <f t="shared" si="1"/>
        <v>1002211.74</v>
      </c>
      <c r="F12" s="9">
        <v>1002211.74</v>
      </c>
      <c r="G12" s="9">
        <v>1002211.74</v>
      </c>
      <c r="H12" s="90">
        <f t="shared" si="2"/>
        <v>0</v>
      </c>
    </row>
    <row r="13" spans="2:8" ht="25.5">
      <c r="B13" s="130" t="s">
        <v>400</v>
      </c>
      <c r="C13" s="9">
        <v>1201487.75</v>
      </c>
      <c r="D13" s="9">
        <v>-859681.85</v>
      </c>
      <c r="E13" s="9">
        <f t="shared" si="1"/>
        <v>341805.9</v>
      </c>
      <c r="F13" s="9">
        <v>341805.9</v>
      </c>
      <c r="G13" s="9">
        <v>341805.9</v>
      </c>
      <c r="H13" s="90">
        <f t="shared" si="2"/>
        <v>0</v>
      </c>
    </row>
    <row r="14" spans="2:8" ht="12.75">
      <c r="B14" s="130" t="s">
        <v>401</v>
      </c>
      <c r="C14" s="9">
        <v>573804</v>
      </c>
      <c r="D14" s="9">
        <v>1230584.88</v>
      </c>
      <c r="E14" s="9">
        <f t="shared" si="1"/>
        <v>1804388.88</v>
      </c>
      <c r="F14" s="9">
        <v>1804388.88</v>
      </c>
      <c r="G14" s="9">
        <v>1764361.5</v>
      </c>
      <c r="H14" s="90">
        <f t="shared" si="2"/>
        <v>0</v>
      </c>
    </row>
    <row r="15" spans="2:8" ht="12.75">
      <c r="B15" s="130" t="s">
        <v>402</v>
      </c>
      <c r="C15" s="9">
        <v>1796454</v>
      </c>
      <c r="D15" s="9">
        <v>1105956.4</v>
      </c>
      <c r="E15" s="9">
        <f t="shared" si="1"/>
        <v>2902410.4</v>
      </c>
      <c r="F15" s="9">
        <v>2902410.4</v>
      </c>
      <c r="G15" s="9">
        <v>2902410.4</v>
      </c>
      <c r="H15" s="90">
        <f t="shared" si="2"/>
        <v>0</v>
      </c>
    </row>
    <row r="16" spans="2:8" ht="12.75">
      <c r="B16" s="130"/>
      <c r="C16" s="9"/>
      <c r="D16" s="9"/>
      <c r="E16" s="9"/>
      <c r="F16" s="9"/>
      <c r="G16" s="9"/>
      <c r="H16" s="90">
        <f t="shared" si="2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2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403</v>
      </c>
      <c r="C19" s="134">
        <f aca="true" t="shared" si="3" ref="C19:H19">SUM(C20:C27)</f>
        <v>47773150</v>
      </c>
      <c r="D19" s="134">
        <f t="shared" si="3"/>
        <v>932993.9000000001</v>
      </c>
      <c r="E19" s="134">
        <f t="shared" si="3"/>
        <v>48706143.9</v>
      </c>
      <c r="F19" s="134">
        <f t="shared" si="3"/>
        <v>48706143.9</v>
      </c>
      <c r="G19" s="134">
        <f t="shared" si="3"/>
        <v>48488942.050000004</v>
      </c>
      <c r="H19" s="134">
        <f t="shared" si="3"/>
        <v>0</v>
      </c>
    </row>
    <row r="20" spans="2:8" ht="12.75">
      <c r="B20" s="130" t="s">
        <v>397</v>
      </c>
      <c r="C20" s="131">
        <v>276385.67</v>
      </c>
      <c r="D20" s="131">
        <v>-162839.25</v>
      </c>
      <c r="E20" s="131">
        <f aca="true" t="shared" si="4" ref="E20:E25">C20+D20</f>
        <v>113546.41999999998</v>
      </c>
      <c r="F20" s="131">
        <v>113546.42</v>
      </c>
      <c r="G20" s="131">
        <v>113546.42</v>
      </c>
      <c r="H20" s="90">
        <f aca="true" t="shared" si="5" ref="H20:H28">E20-F20</f>
        <v>0</v>
      </c>
    </row>
    <row r="21" spans="2:8" ht="12.75">
      <c r="B21" s="130" t="s">
        <v>398</v>
      </c>
      <c r="C21" s="131">
        <v>206436.54</v>
      </c>
      <c r="D21" s="131">
        <v>56268.02</v>
      </c>
      <c r="E21" s="131">
        <f t="shared" si="4"/>
        <v>262704.56</v>
      </c>
      <c r="F21" s="131">
        <v>262704.56</v>
      </c>
      <c r="G21" s="131">
        <v>262704.56</v>
      </c>
      <c r="H21" s="90">
        <f t="shared" si="5"/>
        <v>0</v>
      </c>
    </row>
    <row r="22" spans="2:8" ht="12.75">
      <c r="B22" s="130" t="s">
        <v>399</v>
      </c>
      <c r="C22" s="131">
        <v>453096.53</v>
      </c>
      <c r="D22" s="131">
        <v>387753.97</v>
      </c>
      <c r="E22" s="131">
        <f t="shared" si="4"/>
        <v>840850.5</v>
      </c>
      <c r="F22" s="131">
        <v>840850.5</v>
      </c>
      <c r="G22" s="131">
        <v>840850.5</v>
      </c>
      <c r="H22" s="90">
        <f t="shared" si="5"/>
        <v>0</v>
      </c>
    </row>
    <row r="23" spans="2:8" ht="25.5">
      <c r="B23" s="130" t="s">
        <v>400</v>
      </c>
      <c r="C23" s="131">
        <v>513682</v>
      </c>
      <c r="D23" s="131">
        <v>-188005.63</v>
      </c>
      <c r="E23" s="131">
        <f t="shared" si="4"/>
        <v>325676.37</v>
      </c>
      <c r="F23" s="131">
        <v>325676.37</v>
      </c>
      <c r="G23" s="131">
        <v>325676.37</v>
      </c>
      <c r="H23" s="90">
        <f t="shared" si="5"/>
        <v>0</v>
      </c>
    </row>
    <row r="24" spans="2:8" ht="12.75">
      <c r="B24" s="130" t="s">
        <v>401</v>
      </c>
      <c r="C24" s="9">
        <v>43371953</v>
      </c>
      <c r="D24" s="9">
        <v>1101444.8</v>
      </c>
      <c r="E24" s="9">
        <f t="shared" si="4"/>
        <v>44473397.8</v>
      </c>
      <c r="F24" s="9">
        <v>44473397.8</v>
      </c>
      <c r="G24" s="9">
        <v>44256195.95</v>
      </c>
      <c r="H24" s="90">
        <f t="shared" si="5"/>
        <v>0</v>
      </c>
    </row>
    <row r="25" spans="2:8" ht="12.75">
      <c r="B25" s="130" t="s">
        <v>402</v>
      </c>
      <c r="C25" s="9">
        <v>2951596.26</v>
      </c>
      <c r="D25" s="9">
        <v>-261628.01</v>
      </c>
      <c r="E25" s="9">
        <f t="shared" si="4"/>
        <v>2689968.25</v>
      </c>
      <c r="F25" s="9">
        <v>2689968.25</v>
      </c>
      <c r="G25" s="9">
        <v>2689968.25</v>
      </c>
      <c r="H25" s="90">
        <f t="shared" si="5"/>
        <v>0</v>
      </c>
    </row>
    <row r="26" spans="2:8" ht="12.75">
      <c r="B26" s="130"/>
      <c r="C26" s="9"/>
      <c r="D26" s="9"/>
      <c r="E26" s="9"/>
      <c r="F26" s="9"/>
      <c r="G26" s="9"/>
      <c r="H26" s="90">
        <f t="shared" si="5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5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5"/>
        <v>0</v>
      </c>
    </row>
    <row r="29" spans="2:8" ht="12.75">
      <c r="B29" s="128" t="s">
        <v>394</v>
      </c>
      <c r="C29" s="7">
        <f aca="true" t="shared" si="6" ref="C29:H29">C9+C19</f>
        <v>52245928</v>
      </c>
      <c r="D29" s="7">
        <f t="shared" si="6"/>
        <v>2847371.48</v>
      </c>
      <c r="E29" s="7">
        <f t="shared" si="6"/>
        <v>55093299.48</v>
      </c>
      <c r="F29" s="7">
        <f t="shared" si="6"/>
        <v>55093299.48</v>
      </c>
      <c r="G29" s="7">
        <f t="shared" si="6"/>
        <v>54836070.25</v>
      </c>
      <c r="H29" s="7">
        <f t="shared" si="6"/>
        <v>0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A18" sqref="A1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0"/>
    </row>
    <row r="3" spans="1:7" ht="12.75">
      <c r="A3" s="182" t="s">
        <v>313</v>
      </c>
      <c r="B3" s="183"/>
      <c r="C3" s="183"/>
      <c r="D3" s="183"/>
      <c r="E3" s="183"/>
      <c r="F3" s="183"/>
      <c r="G3" s="201"/>
    </row>
    <row r="4" spans="1:7" ht="12.75">
      <c r="A4" s="182" t="s">
        <v>404</v>
      </c>
      <c r="B4" s="183"/>
      <c r="C4" s="183"/>
      <c r="D4" s="183"/>
      <c r="E4" s="183"/>
      <c r="F4" s="183"/>
      <c r="G4" s="201"/>
    </row>
    <row r="5" spans="1:7" ht="12.75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>
      <c r="A7" s="157" t="s">
        <v>2</v>
      </c>
      <c r="B7" s="203" t="s">
        <v>315</v>
      </c>
      <c r="C7" s="204"/>
      <c r="D7" s="204"/>
      <c r="E7" s="204"/>
      <c r="F7" s="205"/>
      <c r="G7" s="190" t="s">
        <v>316</v>
      </c>
    </row>
    <row r="8" spans="1:7" ht="15.75" customHeight="1" thickBot="1">
      <c r="A8" s="182"/>
      <c r="B8" s="163"/>
      <c r="C8" s="164"/>
      <c r="D8" s="164"/>
      <c r="E8" s="164"/>
      <c r="F8" s="165"/>
      <c r="G8" s="209"/>
    </row>
    <row r="9" spans="1:7" ht="26.25" thickBot="1">
      <c r="A9" s="185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1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405</v>
      </c>
      <c r="B11" s="76">
        <f aca="true" t="shared" si="0" ref="B11:G11">B12+B22+B31+B42</f>
        <v>4472778</v>
      </c>
      <c r="C11" s="76">
        <f t="shared" si="0"/>
        <v>1914377.58</v>
      </c>
      <c r="D11" s="76">
        <f t="shared" si="0"/>
        <v>6387155.58</v>
      </c>
      <c r="E11" s="76">
        <f t="shared" si="0"/>
        <v>6387155.58</v>
      </c>
      <c r="F11" s="76">
        <f t="shared" si="0"/>
        <v>6347128.2</v>
      </c>
      <c r="G11" s="76">
        <f t="shared" si="0"/>
        <v>0</v>
      </c>
    </row>
    <row r="12" spans="1:7" ht="12.75">
      <c r="A12" s="139" t="s">
        <v>406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407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408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409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410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411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412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413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414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415</v>
      </c>
      <c r="B22" s="76">
        <f>SUM(B23:B29)</f>
        <v>4472778</v>
      </c>
      <c r="C22" s="76">
        <f>SUM(C23:C29)</f>
        <v>1914377.58</v>
      </c>
      <c r="D22" s="76">
        <f>SUM(D23:D29)</f>
        <v>6387155.58</v>
      </c>
      <c r="E22" s="76">
        <f>SUM(E23:E29)</f>
        <v>6387155.58</v>
      </c>
      <c r="F22" s="76">
        <f>SUM(F23:F29)</f>
        <v>6347128.2</v>
      </c>
      <c r="G22" s="76">
        <f aca="true" t="shared" si="3" ref="G22:G29">D22-E22</f>
        <v>0</v>
      </c>
    </row>
    <row r="23" spans="1:7" ht="12.75">
      <c r="A23" s="140" t="s">
        <v>416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417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418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419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420</v>
      </c>
      <c r="B27" s="74">
        <v>4472778</v>
      </c>
      <c r="C27" s="74">
        <v>1914377.58</v>
      </c>
      <c r="D27" s="74">
        <f t="shared" si="4"/>
        <v>6387155.58</v>
      </c>
      <c r="E27" s="74">
        <v>6387155.58</v>
      </c>
      <c r="F27" s="74">
        <v>6347128.2</v>
      </c>
      <c r="G27" s="74">
        <f t="shared" si="3"/>
        <v>0</v>
      </c>
    </row>
    <row r="28" spans="1:7" ht="12.75">
      <c r="A28" s="140" t="s">
        <v>421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422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423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424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425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426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427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428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429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430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431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432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433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0" t="s">
        <v>434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435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0" t="s">
        <v>436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437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438</v>
      </c>
      <c r="B48" s="76">
        <f>B49+B59+B68+B79</f>
        <v>47773150</v>
      </c>
      <c r="C48" s="76">
        <f>C49+C59+C68+C79</f>
        <v>932993.9</v>
      </c>
      <c r="D48" s="76">
        <f>D49+D59+D68+D79</f>
        <v>48706143.9</v>
      </c>
      <c r="E48" s="76">
        <f>E49+E59+E68+E79</f>
        <v>48706143.9</v>
      </c>
      <c r="F48" s="76">
        <f>F49+F59+F68+F79</f>
        <v>48488942.05</v>
      </c>
      <c r="G48" s="76">
        <f aca="true" t="shared" si="7" ref="G48:G83">D48-E48</f>
        <v>0</v>
      </c>
    </row>
    <row r="49" spans="1:7" ht="12.75">
      <c r="A49" s="139" t="s">
        <v>406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407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408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409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410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411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412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413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414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415</v>
      </c>
      <c r="B59" s="76">
        <f>SUM(B60:B66)</f>
        <v>47773150</v>
      </c>
      <c r="C59" s="76">
        <f>SUM(C60:C66)</f>
        <v>932993.9</v>
      </c>
      <c r="D59" s="76">
        <f>SUM(D60:D66)</f>
        <v>48706143.9</v>
      </c>
      <c r="E59" s="76">
        <f>SUM(E60:E66)</f>
        <v>48706143.9</v>
      </c>
      <c r="F59" s="76">
        <f>SUM(F60:F66)</f>
        <v>48488942.05</v>
      </c>
      <c r="G59" s="76">
        <f t="shared" si="7"/>
        <v>0</v>
      </c>
    </row>
    <row r="60" spans="1:7" ht="12.75">
      <c r="A60" s="140" t="s">
        <v>416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417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418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419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420</v>
      </c>
      <c r="B64" s="74">
        <v>47773150</v>
      </c>
      <c r="C64" s="74">
        <v>932993.9</v>
      </c>
      <c r="D64" s="74">
        <f t="shared" si="9"/>
        <v>48706143.9</v>
      </c>
      <c r="E64" s="74">
        <v>48706143.9</v>
      </c>
      <c r="F64" s="74">
        <v>48488942.05</v>
      </c>
      <c r="G64" s="74">
        <f t="shared" si="7"/>
        <v>0</v>
      </c>
    </row>
    <row r="65" spans="1:7" ht="12.75">
      <c r="A65" s="140" t="s">
        <v>421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422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423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424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425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426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427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428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429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430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431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432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433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0" t="s">
        <v>434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435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ht="12.75">
      <c r="A82" s="140" t="s">
        <v>436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437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394</v>
      </c>
      <c r="B85" s="76">
        <f aca="true" t="shared" si="11" ref="B85:G85">B11+B48</f>
        <v>52245928</v>
      </c>
      <c r="C85" s="76">
        <f t="shared" si="11"/>
        <v>2847371.48</v>
      </c>
      <c r="D85" s="76">
        <f t="shared" si="11"/>
        <v>55093299.48</v>
      </c>
      <c r="E85" s="76">
        <f t="shared" si="11"/>
        <v>55093299.48</v>
      </c>
      <c r="F85" s="76">
        <f t="shared" si="11"/>
        <v>54836070.25</v>
      </c>
      <c r="G85" s="76">
        <f t="shared" si="11"/>
        <v>0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I22" sqref="I2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0"/>
    </row>
    <row r="3" spans="2:8" ht="12.75">
      <c r="B3" s="182" t="s">
        <v>313</v>
      </c>
      <c r="C3" s="183"/>
      <c r="D3" s="183"/>
      <c r="E3" s="183"/>
      <c r="F3" s="183"/>
      <c r="G3" s="183"/>
      <c r="H3" s="201"/>
    </row>
    <row r="4" spans="2:8" ht="12.75">
      <c r="B4" s="182" t="s">
        <v>439</v>
      </c>
      <c r="C4" s="183"/>
      <c r="D4" s="183"/>
      <c r="E4" s="183"/>
      <c r="F4" s="183"/>
      <c r="G4" s="183"/>
      <c r="H4" s="201"/>
    </row>
    <row r="5" spans="2:8" ht="12.75">
      <c r="B5" s="182" t="s">
        <v>125</v>
      </c>
      <c r="C5" s="183"/>
      <c r="D5" s="183"/>
      <c r="E5" s="183"/>
      <c r="F5" s="183"/>
      <c r="G5" s="183"/>
      <c r="H5" s="201"/>
    </row>
    <row r="6" spans="2:8" ht="13.5" thickBot="1">
      <c r="B6" s="185" t="s">
        <v>1</v>
      </c>
      <c r="C6" s="186"/>
      <c r="D6" s="186"/>
      <c r="E6" s="186"/>
      <c r="F6" s="186"/>
      <c r="G6" s="186"/>
      <c r="H6" s="202"/>
    </row>
    <row r="7" spans="2:8" ht="13.5" thickBot="1">
      <c r="B7" s="192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3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191"/>
    </row>
    <row r="9" spans="2:8" ht="12.75">
      <c r="B9" s="146" t="s">
        <v>441</v>
      </c>
      <c r="C9" s="134">
        <f>C10+C11+C12+C15+C16+C19</f>
        <v>0</v>
      </c>
      <c r="D9" s="134">
        <f>D10+D11+D12+D15+D16+D19</f>
        <v>1229941.5</v>
      </c>
      <c r="E9" s="134">
        <f>E10+E11+E12+E15+E16+E19</f>
        <v>1229941.5</v>
      </c>
      <c r="F9" s="134">
        <f>F10+F11+F12+F15+F16+F19</f>
        <v>1229941.5</v>
      </c>
      <c r="G9" s="134">
        <f>G10+G11+G12+G15+G16+G19</f>
        <v>1229941.5</v>
      </c>
      <c r="H9" s="7">
        <f>E9-F9</f>
        <v>0</v>
      </c>
    </row>
    <row r="10" spans="2:8" ht="20.25" customHeight="1">
      <c r="B10" s="147" t="s">
        <v>442</v>
      </c>
      <c r="C10" s="134">
        <v>0</v>
      </c>
      <c r="D10" s="7">
        <v>1229941.5</v>
      </c>
      <c r="E10" s="9">
        <f>C10+D10</f>
        <v>1229941.5</v>
      </c>
      <c r="F10" s="7">
        <v>1229941.5</v>
      </c>
      <c r="G10" s="7">
        <v>1229941.5</v>
      </c>
      <c r="H10" s="9">
        <f aca="true" t="shared" si="0" ref="H10:H31">E10-F10</f>
        <v>0</v>
      </c>
    </row>
    <row r="11" spans="2:8" ht="12.75">
      <c r="B11" s="147" t="s">
        <v>443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7" t="s">
        <v>444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8" t="s">
        <v>445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8" t="s">
        <v>446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7" t="s">
        <v>447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448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8" t="s">
        <v>449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8" t="s">
        <v>450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7" t="s">
        <v>451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6" t="s">
        <v>452</v>
      </c>
      <c r="C21" s="134">
        <f>C22+C23+C24+C27+C28+C31</f>
        <v>42825006</v>
      </c>
      <c r="D21" s="134">
        <f>D22+D23+D24+D27+D28+D31</f>
        <v>1067490.78</v>
      </c>
      <c r="E21" s="134">
        <f>E22+E23+E24+E27+E28+E31</f>
        <v>43892496.78</v>
      </c>
      <c r="F21" s="134">
        <f>F22+F23+F24+F27+F28+F31</f>
        <v>43892496.78</v>
      </c>
      <c r="G21" s="134">
        <f>G22+G23+G24+G27+G28+G31</f>
        <v>43795377.33</v>
      </c>
      <c r="H21" s="7">
        <f t="shared" si="0"/>
        <v>0</v>
      </c>
    </row>
    <row r="22" spans="2:8" ht="18.75" customHeight="1">
      <c r="B22" s="147" t="s">
        <v>442</v>
      </c>
      <c r="C22" s="134">
        <v>42825006</v>
      </c>
      <c r="D22" s="7">
        <v>1067490.78</v>
      </c>
      <c r="E22" s="9">
        <f>C22+D22</f>
        <v>43892496.78</v>
      </c>
      <c r="F22" s="7">
        <v>43892496.78</v>
      </c>
      <c r="G22" s="7">
        <v>43795377.33</v>
      </c>
      <c r="H22" s="9">
        <f t="shared" si="0"/>
        <v>0</v>
      </c>
    </row>
    <row r="23" spans="2:8" ht="12.75">
      <c r="B23" s="147" t="s">
        <v>443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7" t="s">
        <v>444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8" t="s">
        <v>445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8" t="s">
        <v>446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7" t="s">
        <v>447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448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8" t="s">
        <v>449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8" t="s">
        <v>450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7" t="s">
        <v>451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453</v>
      </c>
      <c r="C32" s="134">
        <f aca="true" t="shared" si="1" ref="C32:H32">C9+C21</f>
        <v>42825006</v>
      </c>
      <c r="D32" s="134">
        <f t="shared" si="1"/>
        <v>2297432.2800000003</v>
      </c>
      <c r="E32" s="134">
        <f t="shared" si="1"/>
        <v>45122438.28</v>
      </c>
      <c r="F32" s="134">
        <f t="shared" si="1"/>
        <v>45122438.28</v>
      </c>
      <c r="G32" s="134">
        <f t="shared" si="1"/>
        <v>45025318.83</v>
      </c>
      <c r="H32" s="134">
        <f t="shared" si="1"/>
        <v>0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Gemma</cp:lastModifiedBy>
  <cp:lastPrinted>2016-12-20T19:33:34Z</cp:lastPrinted>
  <dcterms:created xsi:type="dcterms:W3CDTF">2016-10-11T18:36:49Z</dcterms:created>
  <dcterms:modified xsi:type="dcterms:W3CDTF">2024-01-09T17:19:25Z</dcterms:modified>
  <cp:category/>
  <cp:version/>
  <cp:contentType/>
  <cp:contentStatus/>
</cp:coreProperties>
</file>